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10" windowWidth="11350" windowHeight="5620" activeTab="0"/>
  </bookViews>
  <sheets>
    <sheet name="Deramakot FMU 19A" sheetId="1" r:id="rId1"/>
    <sheet name="tangkulap FMU 17A" sheetId="2" r:id="rId2"/>
  </sheets>
  <definedNames>
    <definedName name="_xlnm.Print_Titles" localSheetId="0">'Deramakot FMU 19A'!$3:$4</definedName>
  </definedNames>
  <calcPr fullCalcOnLoad="1"/>
</workbook>
</file>

<file path=xl/sharedStrings.xml><?xml version="1.0" encoding="utf-8"?>
<sst xmlns="http://schemas.openxmlformats.org/spreadsheetml/2006/main" count="250" uniqueCount="190">
  <si>
    <t>NO.</t>
  </si>
  <si>
    <t xml:space="preserve"> ACTIVITIES</t>
  </si>
  <si>
    <t>TARGET</t>
  </si>
  <si>
    <t>QR-1</t>
  </si>
  <si>
    <t>QR-2</t>
  </si>
  <si>
    <t>QR-3</t>
  </si>
  <si>
    <t>QR-4</t>
  </si>
  <si>
    <t>TOTAL</t>
  </si>
  <si>
    <t>REMARKS</t>
  </si>
  <si>
    <t>(ha)</t>
  </si>
  <si>
    <t>(Species)</t>
  </si>
  <si>
    <t>LOCATION /</t>
  </si>
  <si>
    <t>PERCENT</t>
  </si>
  <si>
    <t>(%)</t>
  </si>
  <si>
    <t>Compt/Block</t>
  </si>
  <si>
    <t>DERAMAKOT - FMU 19A</t>
  </si>
  <si>
    <t>2x</t>
  </si>
  <si>
    <t>Ground Patrol</t>
  </si>
  <si>
    <t>River Patrol</t>
  </si>
  <si>
    <t>Orang Utan Census</t>
  </si>
  <si>
    <t>Sg. Karis-karis - Sg rago rago</t>
  </si>
  <si>
    <t xml:space="preserve">Sg Tabalion - Sg. Deramakot </t>
  </si>
  <si>
    <t>Sg. Deramakot - Sg. Karis Karis</t>
  </si>
  <si>
    <t>Sg Rago Rago - Sg Tangkulap Kecil</t>
  </si>
  <si>
    <t>Continuous</t>
  </si>
  <si>
    <t>17.6km</t>
  </si>
  <si>
    <t>Cpt 108</t>
  </si>
  <si>
    <t>A) CHP Planning</t>
  </si>
  <si>
    <t>REDUCED IMPACT LOGGING</t>
  </si>
  <si>
    <t>A) Patrolling/Surveillance/monitoring</t>
  </si>
  <si>
    <t xml:space="preserve">B)  Boundary Maintenance (Common Boundary, Conservation Area, HCVF) -Social Forestry Community.              </t>
  </si>
  <si>
    <t>WILDLIFE MANAGEMENT</t>
  </si>
  <si>
    <t>Opportunistic Sightings</t>
  </si>
  <si>
    <t>ROAD MAINTENANCE</t>
  </si>
  <si>
    <t>SR Anduaus (Balat)</t>
  </si>
  <si>
    <t>5KM</t>
  </si>
  <si>
    <t>SOCIAL FORESTRY MEETING</t>
  </si>
  <si>
    <t>PSP</t>
  </si>
  <si>
    <t>UPDATING OF COMPARTMENT RECORD BOOK</t>
  </si>
  <si>
    <t>1X</t>
  </si>
  <si>
    <t>TANGKULAP - FMU 17A</t>
  </si>
  <si>
    <t>26km</t>
  </si>
  <si>
    <t>1x/year</t>
  </si>
  <si>
    <t>Ground</t>
  </si>
  <si>
    <t>River</t>
  </si>
  <si>
    <t>continuous</t>
  </si>
  <si>
    <t>Aerial</t>
  </si>
  <si>
    <t>1x</t>
  </si>
  <si>
    <t>A) Patrolling</t>
  </si>
  <si>
    <t>B) Boundary Maintenance</t>
  </si>
  <si>
    <t>B) Orang Utan Census</t>
  </si>
  <si>
    <t>MR 1</t>
  </si>
  <si>
    <t>SR 1 (Kun Kun)</t>
  </si>
  <si>
    <t>10km</t>
  </si>
  <si>
    <t>SOCIAL FORESTRY (FOREST COMMUNITY MEETINGS)</t>
  </si>
  <si>
    <t>RESEARCH</t>
  </si>
  <si>
    <t>MR 2</t>
  </si>
  <si>
    <t xml:space="preserve">MR 1 </t>
  </si>
  <si>
    <t>30km</t>
  </si>
  <si>
    <t>SR Karis Karis</t>
  </si>
  <si>
    <t>9km</t>
  </si>
  <si>
    <t>Done.</t>
  </si>
  <si>
    <t>A) Opportunistic Sightings</t>
  </si>
  <si>
    <t xml:space="preserve">Road will be maintained as and when necessary. </t>
  </si>
  <si>
    <t>14km</t>
  </si>
  <si>
    <t>TIMBER STAND IMPROVEMENT (SILVICULTURE TREATMENT)</t>
  </si>
  <si>
    <t>2x/year</t>
  </si>
  <si>
    <t>9 plots</t>
  </si>
  <si>
    <t xml:space="preserve">ACHIEVEMENT </t>
  </si>
  <si>
    <t>at least 100km/month</t>
  </si>
  <si>
    <t>at least 30km/month</t>
  </si>
  <si>
    <t>3X</t>
  </si>
  <si>
    <t>Aerial patrol</t>
  </si>
  <si>
    <t>6km</t>
  </si>
  <si>
    <t>New Salt Lick (HCVF)</t>
  </si>
  <si>
    <t>No identified new salt lick. (continuously identifed vide CHP planning)</t>
  </si>
  <si>
    <t>8km</t>
  </si>
  <si>
    <t>at least 3x/year</t>
  </si>
  <si>
    <t>Entities as per stated in HCV and Protection Plan. Monitoring via ground, river and aerial patrol. Patrolling magnitude as stated above .</t>
  </si>
  <si>
    <t>FOREST PROTECTION (As per HCV and protection plan)</t>
  </si>
  <si>
    <t>Restoration (Planting &amp; Maintenance)</t>
  </si>
  <si>
    <t>12x</t>
  </si>
  <si>
    <t>Camera Traps (Cpt 63,72,71 &amp; 49)</t>
  </si>
  <si>
    <t>SR White House</t>
  </si>
  <si>
    <t>SR Heuveldof</t>
  </si>
  <si>
    <t>SR Buyung</t>
  </si>
  <si>
    <t>17km</t>
  </si>
  <si>
    <t>2km</t>
  </si>
  <si>
    <t>SR Kuari</t>
  </si>
  <si>
    <t>DFR Tower</t>
  </si>
  <si>
    <t>1.1km</t>
  </si>
  <si>
    <t>Ecology of Figs to wildlife</t>
  </si>
  <si>
    <t>E-DNA</t>
  </si>
  <si>
    <t>Research</t>
  </si>
  <si>
    <t>SFD Colloboration with DR Miyabi of Japan.</t>
  </si>
  <si>
    <t>Colloboaration with Dr Hishasi Matsubayasi of Tokyo University.</t>
  </si>
  <si>
    <t>This is as and when necessary only.</t>
  </si>
  <si>
    <t>6.9km (cpt 80 &amp; 90)</t>
  </si>
  <si>
    <t>9.6km (cpt 5,6,7,20,23 &amp; 24)</t>
  </si>
  <si>
    <t>100ha (EU)</t>
  </si>
  <si>
    <t>25ha (PPM)</t>
  </si>
  <si>
    <t>SR Tabalion</t>
  </si>
  <si>
    <t>FR SU</t>
  </si>
  <si>
    <t>1.8km</t>
  </si>
  <si>
    <t>Capacity Building</t>
  </si>
  <si>
    <t>CAPACITY  BUILDING</t>
  </si>
  <si>
    <t>ongoing</t>
  </si>
  <si>
    <t>at least 200km/month</t>
  </si>
  <si>
    <t>Along boundary and inland HCV entities. Entities intact.</t>
  </si>
  <si>
    <t>Done</t>
  </si>
  <si>
    <t>Data collection done monthly and analysis by year end by FRC.</t>
  </si>
  <si>
    <t>Continuous.</t>
  </si>
  <si>
    <t>Continuous. Analysis by year end.</t>
  </si>
  <si>
    <t>11ha (2017)</t>
  </si>
  <si>
    <t>36ha (2017)</t>
  </si>
  <si>
    <t>Daily routine. Compilation/analysis by year end.</t>
  </si>
  <si>
    <t>at least 500km/month</t>
  </si>
  <si>
    <t>Contracted out to Balat communities.</t>
  </si>
  <si>
    <t>Contracted out to Desa Permai communities</t>
  </si>
  <si>
    <t>Contracted out to Kuamut communities</t>
  </si>
  <si>
    <t>Contracted out to Kg. Tulang Tulang communities.</t>
  </si>
  <si>
    <t>12 km</t>
  </si>
  <si>
    <t>21km</t>
  </si>
  <si>
    <t>20.5km</t>
  </si>
  <si>
    <t>RESEARCH (PSP PLOTS)</t>
  </si>
  <si>
    <t>Continuous. This is by Protection Unit stationed in Balat. No Forest offence detected.</t>
  </si>
  <si>
    <t>CPT 105</t>
  </si>
  <si>
    <t>Area reconnaissance and markings ongoing.</t>
  </si>
  <si>
    <t>B) Harvesting</t>
  </si>
  <si>
    <t>Cpt 66A</t>
  </si>
  <si>
    <t>Cpt 66B</t>
  </si>
  <si>
    <t>C) Post Harvest</t>
  </si>
  <si>
    <t>Cpt 126</t>
  </si>
  <si>
    <t>Cpt 127</t>
  </si>
  <si>
    <t>Done. 51 trees felled (tumbang matahari). AWP will be revised to incorporate Secondary Road Tabalion tumbang matahari activity.</t>
  </si>
  <si>
    <t>Felling focused in cpt 66A to date.</t>
  </si>
  <si>
    <t>Await harvesting conclusion in cpt 66</t>
  </si>
  <si>
    <t>Yet to be done</t>
  </si>
  <si>
    <t>Felling commenced late february after RIL course towards th contractor. Other factor was the wet condition prior. Poor performance by the new contractor : To date there is only 1 harvesting team available as opposed to the supposed 5.</t>
  </si>
  <si>
    <t>Personnel incapacity.</t>
  </si>
  <si>
    <t>1x sporadic maintenance only on infilled trees since 2016</t>
  </si>
  <si>
    <t>Along boundary and inland HCV entities as well as along main rivers that are inaccessible by road. Entities are intact. No forest offenses were detected.</t>
  </si>
  <si>
    <t>Research on Cats species</t>
  </si>
  <si>
    <t>SFD collaboration with Panthera Maalysia/US. Research. Ongoing.</t>
  </si>
  <si>
    <t>There is bridge maintenance done at KM27 during this QR.</t>
  </si>
  <si>
    <t>D) Log Auction</t>
  </si>
  <si>
    <t>Yet to be done.</t>
  </si>
  <si>
    <t>cpt 18 (9 plots) and 22 (8 plots)</t>
  </si>
  <si>
    <t>Will be done by year end (qr 4)</t>
  </si>
  <si>
    <t>Expected to be done commencing qr 2.</t>
  </si>
  <si>
    <t>FSC Re-assessment</t>
  </si>
  <si>
    <t>Pre-assesment</t>
  </si>
  <si>
    <t>Certificate issuance</t>
  </si>
  <si>
    <t>0.7ha</t>
  </si>
  <si>
    <t>QUARTERLY PROGRESS REPORT 2023 (2nd)</t>
  </si>
  <si>
    <t>n/a</t>
  </si>
  <si>
    <t>404 trees felled to date/328 trees felled during qr 2/approx. 3,030m3</t>
  </si>
  <si>
    <t>1st auction to be done when all logs reached Sapa Payau stumping with Projadi being given ultimatum it has to do so before 07.08.2023..</t>
  </si>
  <si>
    <t>Main-assessment</t>
  </si>
  <si>
    <t>Scheduled to be done end of QR 3.</t>
  </si>
  <si>
    <t>Appointed Certification Body is Preferred By Nature. Effort is underway to have the main-assessment done within at least QR 3.</t>
  </si>
  <si>
    <t>Ongoing.</t>
  </si>
  <si>
    <t>No offenes detected during qr 2.</t>
  </si>
  <si>
    <t>Continuous. This is by DFR's Wildlife Unit and enforcement. Apart from that, there's weekend patrol by group rotation consisting of all DFR staff. HCV entity of cpt 108 intact. No forest offenses were detected. Inclusiive of 48km patrolling on foot.</t>
  </si>
  <si>
    <t>Restoration</t>
  </si>
  <si>
    <t>2.1 Planting</t>
  </si>
  <si>
    <t>2.2 Maintenance of planted area</t>
  </si>
  <si>
    <t>Spot maintenance only (if necessary)</t>
  </si>
  <si>
    <t>No requirement to date</t>
  </si>
  <si>
    <t>No requirement to date.</t>
  </si>
  <si>
    <t xml:space="preserve">Individually contracted out to social forestry members of Kg Kenang-Kenangan and Keramuak. </t>
  </si>
  <si>
    <t>Along KM 25 - 41 of Main Road 1(100m left and right)</t>
  </si>
  <si>
    <t>Contract awarded to Permata Paitan s/b on 29.05.2023. Site hand over to be conducted during QR 3.</t>
  </si>
  <si>
    <t xml:space="preserve">This is inclusive of weekend patrol. HCV entity of VJR Timbah &amp; water catchment of cpt 22 intact. </t>
  </si>
  <si>
    <t>To be done by QR 4</t>
  </si>
  <si>
    <t xml:space="preserve">Workforce will be from Social Forestry Committee of FMU 17A (Kg.Kenang-Kenangan &amp; Keramuak). </t>
  </si>
  <si>
    <t>To be done in QR 3.</t>
  </si>
  <si>
    <t>35km</t>
  </si>
  <si>
    <t>29km</t>
  </si>
  <si>
    <t>Inclusive of a bridge maintenance at KM 37.</t>
  </si>
  <si>
    <t>To be done in QR 4.</t>
  </si>
  <si>
    <t>Honorary Forest Ranger course to 4 Tamoi and 12 Keramuak communities.</t>
  </si>
  <si>
    <t>Updating by year end.</t>
  </si>
  <si>
    <t>Liberation Treatment</t>
  </si>
  <si>
    <t>The contract was awarded to Tunas Jaya S/B on 29.05.2023 and is in the documentation process at the moment. Liberation works are to be undertaken during QR 3.</t>
  </si>
  <si>
    <t>Not including 4 direct consultations at Kg. Keramuak and Tamoi.</t>
  </si>
  <si>
    <t>A census will be done this year and is expected to be done in QR 3.</t>
  </si>
  <si>
    <t>This is not inclusive of 3 direct consultations with the communities.</t>
  </si>
  <si>
    <t>Next meeting is scheduled in QR 4</t>
  </si>
  <si>
    <t>1/. Roadshows on FSC/Deramakot to Balat and Kuamut communities and DFR personnel. 2/. Baking course at Kuamut. 3/ 2 each of each villages undergone the honorary forest ranger course.</t>
  </si>
</sst>
</file>

<file path=xl/styles.xml><?xml version="1.0" encoding="utf-8"?>
<styleSheet xmlns="http://schemas.openxmlformats.org/spreadsheetml/2006/main">
  <numFmts count="40">
    <numFmt numFmtId="5" formatCode="&quot;RM&quot;#,##0;\-&quot;RM&quot;#,##0"/>
    <numFmt numFmtId="6" formatCode="&quot;RM&quot;#,##0;[Red]\-&quot;RM&quot;#,##0"/>
    <numFmt numFmtId="7" formatCode="&quot;RM&quot;#,##0.00;\-&quot;RM&quot;#,##0.00"/>
    <numFmt numFmtId="8" formatCode="&quot;RM&quot;#,##0.00;[Red]\-&quot;RM&quot;#,##0.00"/>
    <numFmt numFmtId="42" formatCode="_-&quot;RM&quot;* #,##0_-;\-&quot;RM&quot;* #,##0_-;_-&quot;RM&quot;* &quot;-&quot;_-;_-@_-"/>
    <numFmt numFmtId="41" formatCode="_-* #,##0_-;\-* #,##0_-;_-* &quot;-&quot;_-;_-@_-"/>
    <numFmt numFmtId="44" formatCode="_-&quot;RM&quot;* #,##0.00_-;\-&quot;RM&quot;* #,##0.00_-;_-&quot;RM&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_);_(* \(#,##0\);_(* &quot;-&quot;??_);_(@_)"/>
    <numFmt numFmtId="179" formatCode="0.0"/>
    <numFmt numFmtId="180" formatCode="[$-409]dddd\,\ mmmm\ dd\,\ yyyy"/>
    <numFmt numFmtId="181" formatCode="[$-409]h:mm:ss\ AM/PM"/>
    <numFmt numFmtId="182" formatCode="0.0%"/>
    <numFmt numFmtId="183" formatCode="0.000"/>
    <numFmt numFmtId="184" formatCode="0.000%"/>
    <numFmt numFmtId="185" formatCode="0.0000%"/>
    <numFmt numFmtId="186" formatCode="#,##0.0"/>
    <numFmt numFmtId="187" formatCode="[$-409]dddd\,\ mmmm\ d\,\ yyyy"/>
    <numFmt numFmtId="188" formatCode="0.0000"/>
    <numFmt numFmtId="189" formatCode="0.00_ "/>
    <numFmt numFmtId="190" formatCode="&quot;Yes&quot;;&quot;Yes&quot;;&quot;No&quot;"/>
    <numFmt numFmtId="191" formatCode="&quot;True&quot;;&quot;True&quot;;&quot;False&quot;"/>
    <numFmt numFmtId="192" formatCode="&quot;On&quot;;&quot;On&quot;;&quot;Off&quot;"/>
    <numFmt numFmtId="193" formatCode="[$€-2]\ #,##0.00_);[Red]\([$€-2]\ #,##0.00\)"/>
    <numFmt numFmtId="194" formatCode="#,##0.00\ ;&quot; (&quot;#,##0.00\);&quot; -&quot;#\ ;@\ "/>
    <numFmt numFmtId="195" formatCode="#,##0\ ;&quot; (&quot;#,##0\);&quot; -&quot;#\ ;@\ "/>
  </numFmts>
  <fonts count="3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Narrow"/>
      <family val="2"/>
    </font>
    <font>
      <sz val="10"/>
      <name val="Arial Narrow"/>
      <family val="2"/>
    </font>
    <font>
      <sz val="8"/>
      <name val="Arial"/>
      <family val="2"/>
    </font>
    <font>
      <u val="single"/>
      <sz val="10"/>
      <color indexed="20"/>
      <name val="Arial"/>
      <family val="2"/>
    </font>
    <font>
      <u val="single"/>
      <sz val="10"/>
      <color indexed="12"/>
      <name val="Arial"/>
      <family val="2"/>
    </font>
    <font>
      <sz val="10"/>
      <color indexed="17"/>
      <name val="Arial"/>
      <family val="2"/>
    </font>
    <font>
      <b/>
      <sz val="10"/>
      <color indexed="10"/>
      <name val="Arial Narrow"/>
      <family val="2"/>
    </font>
    <font>
      <sz val="10"/>
      <color indexed="10"/>
      <name val="Arial Narrow"/>
      <family val="2"/>
    </font>
    <font>
      <sz val="10"/>
      <color indexed="10"/>
      <name val="Arial"/>
      <family val="2"/>
    </font>
    <font>
      <u val="single"/>
      <sz val="10"/>
      <color theme="11"/>
      <name val="Arial"/>
      <family val="2"/>
    </font>
    <font>
      <u val="single"/>
      <sz val="10"/>
      <color theme="10"/>
      <name val="Arial"/>
      <family val="2"/>
    </font>
    <font>
      <sz val="10"/>
      <color rgb="FF00B050"/>
      <name val="Arial"/>
      <family val="2"/>
    </font>
    <font>
      <b/>
      <sz val="10"/>
      <color rgb="FFFF0000"/>
      <name val="Arial Narrow"/>
      <family val="2"/>
    </font>
    <font>
      <sz val="10"/>
      <color rgb="FFFF0000"/>
      <name val="Arial Narrow"/>
      <family val="2"/>
    </font>
    <font>
      <sz val="10"/>
      <color rgb="FFFF000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style="double"/>
    </border>
    <border>
      <left style="thin"/>
      <right style="thin"/>
      <top style="thin"/>
      <bottom style="double"/>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style="thick"/>
    </border>
    <border>
      <left style="thin"/>
      <right style="thin"/>
      <top>
        <color indexed="63"/>
      </top>
      <bottom style="thick"/>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double"/>
      <bottom style="thin"/>
    </border>
    <border>
      <left style="thin"/>
      <right>
        <color indexed="63"/>
      </right>
      <top style="thin"/>
      <bottom style="thin"/>
    </border>
    <border>
      <left style="thin"/>
      <right style="thin"/>
      <top style="double"/>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27"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8"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205">
    <xf numFmtId="0" fontId="0" fillId="0" borderId="0" xfId="0" applyAlignment="1">
      <alignment/>
    </xf>
    <xf numFmtId="0" fontId="18" fillId="20" borderId="10" xfId="0" applyFont="1" applyFill="1" applyBorder="1" applyAlignment="1">
      <alignment horizontal="center"/>
    </xf>
    <xf numFmtId="0" fontId="18" fillId="20" borderId="10" xfId="0" applyFont="1" applyFill="1" applyBorder="1" applyAlignment="1">
      <alignment/>
    </xf>
    <xf numFmtId="0" fontId="18" fillId="20" borderId="11" xfId="0" applyFont="1" applyFill="1" applyBorder="1" applyAlignment="1">
      <alignment horizontal="center"/>
    </xf>
    <xf numFmtId="0" fontId="18" fillId="20" borderId="12" xfId="0" applyFont="1" applyFill="1" applyBorder="1" applyAlignment="1">
      <alignment horizontal="center"/>
    </xf>
    <xf numFmtId="0" fontId="18" fillId="0" borderId="13" xfId="0" applyFont="1" applyFill="1" applyBorder="1" applyAlignment="1">
      <alignment horizontal="center"/>
    </xf>
    <xf numFmtId="0" fontId="19" fillId="0" borderId="14"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16" xfId="0" applyFont="1" applyFill="1" applyBorder="1" applyAlignment="1">
      <alignment horizontal="center" vertical="center"/>
    </xf>
    <xf numFmtId="0" fontId="19" fillId="0" borderId="16" xfId="0" applyFont="1" applyFill="1" applyBorder="1" applyAlignment="1">
      <alignment horizontal="left" vertical="center" wrapText="1"/>
    </xf>
    <xf numFmtId="3" fontId="19" fillId="0" borderId="14" xfId="0" applyNumberFormat="1" applyFont="1" applyFill="1" applyBorder="1" applyAlignment="1">
      <alignment horizontal="center" vertical="center"/>
    </xf>
    <xf numFmtId="3" fontId="19" fillId="0" borderId="16" xfId="0" applyNumberFormat="1" applyFont="1" applyFill="1" applyBorder="1" applyAlignment="1">
      <alignment horizontal="center" vertical="center"/>
    </xf>
    <xf numFmtId="0" fontId="19" fillId="0" borderId="16" xfId="0" applyFont="1" applyFill="1" applyBorder="1" applyAlignment="1">
      <alignment horizontal="center" vertical="center" wrapText="1"/>
    </xf>
    <xf numFmtId="9" fontId="19" fillId="0" borderId="16" xfId="0" applyNumberFormat="1" applyFont="1" applyFill="1" applyBorder="1" applyAlignment="1">
      <alignment horizontal="center" vertical="center"/>
    </xf>
    <xf numFmtId="0" fontId="0" fillId="0" borderId="0" xfId="0" applyFill="1" applyAlignment="1">
      <alignment/>
    </xf>
    <xf numFmtId="0" fontId="0" fillId="0" borderId="17" xfId="0" applyBorder="1" applyAlignment="1">
      <alignment/>
    </xf>
    <xf numFmtId="0" fontId="18" fillId="24" borderId="16" xfId="0" applyFont="1" applyFill="1" applyBorder="1" applyAlignment="1">
      <alignment horizontal="center" vertical="center"/>
    </xf>
    <xf numFmtId="9" fontId="18" fillId="24" borderId="16" xfId="0" applyNumberFormat="1" applyFont="1" applyFill="1" applyBorder="1" applyAlignment="1">
      <alignment horizontal="center" vertical="center"/>
    </xf>
    <xf numFmtId="0" fontId="19" fillId="24" borderId="16" xfId="0" applyFont="1" applyFill="1" applyBorder="1" applyAlignment="1">
      <alignment horizontal="center" vertical="center"/>
    </xf>
    <xf numFmtId="0" fontId="18" fillId="24" borderId="16" xfId="0" applyFont="1" applyFill="1" applyBorder="1" applyAlignment="1">
      <alignment horizontal="right" vertical="center"/>
    </xf>
    <xf numFmtId="0" fontId="18" fillId="24" borderId="16" xfId="0" applyFont="1" applyFill="1" applyBorder="1" applyAlignment="1">
      <alignment horizontal="left" vertical="center" wrapText="1"/>
    </xf>
    <xf numFmtId="9" fontId="19" fillId="0" borderId="14" xfId="0" applyNumberFormat="1" applyFont="1" applyFill="1" applyBorder="1" applyAlignment="1">
      <alignment horizontal="center" vertical="center"/>
    </xf>
    <xf numFmtId="9" fontId="19" fillId="24" borderId="16" xfId="0" applyNumberFormat="1" applyFont="1" applyFill="1" applyBorder="1" applyAlignment="1">
      <alignment horizontal="center" vertical="center"/>
    </xf>
    <xf numFmtId="0" fontId="18" fillId="24" borderId="16" xfId="0" applyFont="1" applyFill="1" applyBorder="1" applyAlignment="1">
      <alignment horizontal="center" vertical="center" wrapText="1"/>
    </xf>
    <xf numFmtId="0" fontId="19" fillId="24" borderId="14" xfId="0" applyFont="1" applyFill="1" applyBorder="1" applyAlignment="1">
      <alignment horizontal="center" vertical="center" wrapText="1"/>
    </xf>
    <xf numFmtId="0" fontId="19" fillId="0" borderId="16" xfId="0" applyFont="1" applyFill="1" applyBorder="1" applyAlignment="1">
      <alignment horizontal="right" vertical="center"/>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wrapText="1"/>
    </xf>
    <xf numFmtId="0" fontId="18" fillId="24" borderId="14" xfId="0" applyFont="1" applyFill="1" applyBorder="1" applyAlignment="1">
      <alignment horizontal="center" vertical="center"/>
    </xf>
    <xf numFmtId="3" fontId="18" fillId="24" borderId="14" xfId="0" applyNumberFormat="1" applyFont="1" applyFill="1" applyBorder="1" applyAlignment="1">
      <alignment horizontal="center" vertical="center"/>
    </xf>
    <xf numFmtId="9" fontId="18" fillId="24" borderId="14" xfId="0" applyNumberFormat="1" applyFont="1" applyFill="1" applyBorder="1" applyAlignment="1">
      <alignment horizontal="center" vertical="center"/>
    </xf>
    <xf numFmtId="3" fontId="18" fillId="24" borderId="16" xfId="0" applyNumberFormat="1" applyFont="1" applyFill="1" applyBorder="1" applyAlignment="1">
      <alignment horizontal="center" vertical="center"/>
    </xf>
    <xf numFmtId="0" fontId="19" fillId="24" borderId="14" xfId="0" applyFont="1" applyFill="1" applyBorder="1" applyAlignment="1">
      <alignment horizontal="center" vertical="center"/>
    </xf>
    <xf numFmtId="9" fontId="19" fillId="24" borderId="14" xfId="0" applyNumberFormat="1" applyFont="1" applyFill="1" applyBorder="1" applyAlignment="1">
      <alignment horizontal="center" vertical="center"/>
    </xf>
    <xf numFmtId="0" fontId="18" fillId="24" borderId="14" xfId="0" applyFont="1" applyFill="1" applyBorder="1" applyAlignment="1">
      <alignment horizontal="right"/>
    </xf>
    <xf numFmtId="0" fontId="18" fillId="24" borderId="10" xfId="0" applyFont="1" applyFill="1" applyBorder="1" applyAlignment="1">
      <alignment horizontal="center" vertical="center" wrapText="1"/>
    </xf>
    <xf numFmtId="0" fontId="18" fillId="24" borderId="14" xfId="0" applyFont="1" applyFill="1" applyBorder="1" applyAlignment="1">
      <alignment horizontal="left" vertical="center" wrapText="1"/>
    </xf>
    <xf numFmtId="0" fontId="29" fillId="0" borderId="0" xfId="0" applyFont="1" applyAlignment="1">
      <alignment vertical="center"/>
    </xf>
    <xf numFmtId="0" fontId="18" fillId="0" borderId="16" xfId="0" applyFont="1" applyFill="1" applyBorder="1" applyAlignment="1">
      <alignment horizontal="center" vertical="center"/>
    </xf>
    <xf numFmtId="0" fontId="18" fillId="0" borderId="10" xfId="0" applyFont="1" applyFill="1" applyBorder="1" applyAlignment="1">
      <alignment horizontal="left" vertical="center" wrapText="1"/>
    </xf>
    <xf numFmtId="0" fontId="18" fillId="0" borderId="13" xfId="0" applyFont="1" applyFill="1" applyBorder="1" applyAlignment="1">
      <alignment horizontal="left" vertical="center"/>
    </xf>
    <xf numFmtId="0" fontId="18" fillId="0" borderId="14" xfId="0" applyFont="1" applyFill="1" applyBorder="1" applyAlignment="1">
      <alignment horizontal="center" vertical="center"/>
    </xf>
    <xf numFmtId="0" fontId="18" fillId="24" borderId="16" xfId="0" applyFont="1" applyFill="1" applyBorder="1" applyAlignment="1">
      <alignment vertical="center"/>
    </xf>
    <xf numFmtId="0" fontId="18" fillId="24" borderId="15" xfId="0" applyFont="1" applyFill="1" applyBorder="1" applyAlignment="1">
      <alignment horizontal="right"/>
    </xf>
    <xf numFmtId="3" fontId="30" fillId="24" borderId="16" xfId="0" applyNumberFormat="1" applyFont="1" applyFill="1" applyBorder="1" applyAlignment="1">
      <alignment horizontal="center" vertical="center"/>
    </xf>
    <xf numFmtId="0" fontId="19" fillId="0" borderId="17" xfId="0" applyFont="1" applyFill="1" applyBorder="1" applyAlignment="1">
      <alignment horizontal="center" vertical="center"/>
    </xf>
    <xf numFmtId="9" fontId="19" fillId="0" borderId="15" xfId="0" applyNumberFormat="1" applyFont="1" applyFill="1" applyBorder="1" applyAlignment="1">
      <alignment horizontal="center" vertical="center"/>
    </xf>
    <xf numFmtId="0" fontId="19" fillId="0" borderId="15" xfId="0" applyFont="1" applyFill="1" applyBorder="1" applyAlignment="1">
      <alignment vertical="center" wrapText="1"/>
    </xf>
    <xf numFmtId="0" fontId="18" fillId="0" borderId="14" xfId="0" applyFont="1" applyFill="1" applyBorder="1" applyAlignment="1">
      <alignment horizontal="center" vertical="center" wrapText="1"/>
    </xf>
    <xf numFmtId="0" fontId="18" fillId="0" borderId="10" xfId="0" applyFont="1" applyFill="1" applyBorder="1" applyAlignment="1">
      <alignment vertical="top" wrapText="1"/>
    </xf>
    <xf numFmtId="3" fontId="18" fillId="24" borderId="14" xfId="0" applyNumberFormat="1" applyFont="1" applyFill="1" applyBorder="1" applyAlignment="1">
      <alignment horizontal="center" vertical="center" wrapText="1"/>
    </xf>
    <xf numFmtId="0" fontId="18" fillId="24" borderId="10" xfId="0" applyFont="1" applyFill="1" applyBorder="1" applyAlignment="1">
      <alignment horizontal="left" vertical="center" wrapText="1"/>
    </xf>
    <xf numFmtId="0" fontId="30" fillId="24" borderId="16" xfId="0" applyFont="1" applyFill="1" applyBorder="1" applyAlignment="1">
      <alignment horizontal="center" vertical="center"/>
    </xf>
    <xf numFmtId="9" fontId="30" fillId="24" borderId="16" xfId="0" applyNumberFormat="1" applyFont="1" applyFill="1" applyBorder="1" applyAlignment="1">
      <alignment horizontal="center" vertical="center"/>
    </xf>
    <xf numFmtId="0" fontId="30" fillId="24" borderId="16" xfId="0" applyFont="1" applyFill="1" applyBorder="1" applyAlignment="1">
      <alignment horizontal="right" vertical="center"/>
    </xf>
    <xf numFmtId="0" fontId="30" fillId="24" borderId="16" xfId="0" applyFont="1" applyFill="1" applyBorder="1" applyAlignment="1">
      <alignment horizontal="center" vertical="center" wrapText="1"/>
    </xf>
    <xf numFmtId="0" fontId="30" fillId="24" borderId="10" xfId="0" applyFont="1" applyFill="1" applyBorder="1" applyAlignment="1">
      <alignment horizontal="center" vertical="center" wrapText="1"/>
    </xf>
    <xf numFmtId="0" fontId="0" fillId="0" borderId="0" xfId="0" applyFont="1" applyAlignment="1">
      <alignment/>
    </xf>
    <xf numFmtId="0" fontId="30" fillId="24" borderId="14" xfId="0" applyFont="1" applyFill="1" applyBorder="1" applyAlignment="1">
      <alignment horizontal="center" vertical="center"/>
    </xf>
    <xf numFmtId="0" fontId="30" fillId="24" borderId="15" xfId="0" applyFont="1" applyFill="1" applyBorder="1" applyAlignment="1">
      <alignment horizontal="right"/>
    </xf>
    <xf numFmtId="0" fontId="18" fillId="0" borderId="15" xfId="0" applyFont="1" applyFill="1" applyBorder="1" applyAlignment="1">
      <alignment horizontal="right"/>
    </xf>
    <xf numFmtId="0" fontId="18" fillId="24" borderId="14" xfId="0" applyFont="1" applyFill="1" applyBorder="1" applyAlignment="1">
      <alignment vertical="center"/>
    </xf>
    <xf numFmtId="0" fontId="0" fillId="0" borderId="0" xfId="0" applyFont="1" applyFill="1" applyAlignment="1">
      <alignment/>
    </xf>
    <xf numFmtId="0" fontId="19" fillId="24" borderId="17" xfId="0" applyFont="1" applyFill="1" applyBorder="1" applyAlignment="1">
      <alignment horizontal="center" vertical="center"/>
    </xf>
    <xf numFmtId="0" fontId="19" fillId="24" borderId="15" xfId="0" applyFont="1" applyFill="1" applyBorder="1" applyAlignment="1">
      <alignment horizontal="center" vertical="center"/>
    </xf>
    <xf numFmtId="9" fontId="19" fillId="24" borderId="15" xfId="0" applyNumberFormat="1" applyFont="1" applyFill="1" applyBorder="1" applyAlignment="1">
      <alignment horizontal="center" vertical="center"/>
    </xf>
    <xf numFmtId="0" fontId="31" fillId="24" borderId="14" xfId="0" applyFont="1" applyFill="1" applyBorder="1" applyAlignment="1">
      <alignment horizontal="center" vertical="center"/>
    </xf>
    <xf numFmtId="0" fontId="31" fillId="24" borderId="15" xfId="0" applyFont="1" applyFill="1" applyBorder="1" applyAlignment="1">
      <alignment horizontal="center" vertical="center"/>
    </xf>
    <xf numFmtId="9" fontId="31" fillId="24" borderId="15" xfId="0" applyNumberFormat="1" applyFont="1" applyFill="1" applyBorder="1" applyAlignment="1">
      <alignment horizontal="center" vertical="center"/>
    </xf>
    <xf numFmtId="0" fontId="31" fillId="24" borderId="15" xfId="0" applyFont="1" applyFill="1" applyBorder="1" applyAlignment="1">
      <alignment vertical="center" wrapText="1"/>
    </xf>
    <xf numFmtId="0" fontId="18" fillId="0" borderId="10" xfId="0" applyFont="1" applyFill="1" applyBorder="1" applyAlignment="1">
      <alignment horizontal="left" vertical="center"/>
    </xf>
    <xf numFmtId="0" fontId="19" fillId="24" borderId="10" xfId="0" applyFont="1" applyFill="1" applyBorder="1" applyAlignment="1">
      <alignment vertical="top" wrapText="1"/>
    </xf>
    <xf numFmtId="0" fontId="19" fillId="24" borderId="16" xfId="0" applyFont="1" applyFill="1" applyBorder="1" applyAlignment="1">
      <alignment horizontal="center" vertical="center" wrapText="1"/>
    </xf>
    <xf numFmtId="3" fontId="19" fillId="24" borderId="16" xfId="0" applyNumberFormat="1" applyFont="1" applyFill="1" applyBorder="1" applyAlignment="1">
      <alignment horizontal="center" vertical="center"/>
    </xf>
    <xf numFmtId="0" fontId="19" fillId="24" borderId="16" xfId="0" applyFont="1" applyFill="1" applyBorder="1" applyAlignment="1">
      <alignment horizontal="right" vertical="center"/>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wrapText="1"/>
    </xf>
    <xf numFmtId="0" fontId="18" fillId="24" borderId="16" xfId="0" applyFont="1" applyFill="1" applyBorder="1" applyAlignment="1">
      <alignment horizontal="center"/>
    </xf>
    <xf numFmtId="186" fontId="19" fillId="0" borderId="14" xfId="0" applyNumberFormat="1" applyFont="1" applyFill="1" applyBorder="1" applyAlignment="1">
      <alignment horizontal="center" vertical="center"/>
    </xf>
    <xf numFmtId="0" fontId="18" fillId="24" borderId="16" xfId="0" applyFont="1" applyFill="1" applyBorder="1" applyAlignment="1">
      <alignment horizontal="right"/>
    </xf>
    <xf numFmtId="0" fontId="19" fillId="24" borderId="18" xfId="0" applyFont="1" applyFill="1" applyBorder="1" applyAlignment="1">
      <alignment horizontal="left" vertical="center" wrapText="1"/>
    </xf>
    <xf numFmtId="0" fontId="19" fillId="24" borderId="19" xfId="0" applyFont="1" applyFill="1" applyBorder="1" applyAlignment="1">
      <alignment horizontal="center" vertical="center"/>
    </xf>
    <xf numFmtId="3" fontId="19" fillId="24" borderId="19" xfId="0" applyNumberFormat="1" applyFont="1" applyFill="1" applyBorder="1" applyAlignment="1">
      <alignment horizontal="center" vertical="center"/>
    </xf>
    <xf numFmtId="0" fontId="18" fillId="24" borderId="19" xfId="0" applyFont="1" applyFill="1" applyBorder="1" applyAlignment="1">
      <alignment horizontal="center" vertical="center"/>
    </xf>
    <xf numFmtId="9" fontId="19" fillId="24" borderId="19" xfId="0" applyNumberFormat="1" applyFont="1" applyFill="1" applyBorder="1" applyAlignment="1">
      <alignment horizontal="center" vertical="center"/>
    </xf>
    <xf numFmtId="0" fontId="18" fillId="24" borderId="18" xfId="0" applyFont="1" applyFill="1" applyBorder="1" applyAlignment="1">
      <alignment horizontal="left" vertical="center" wrapText="1"/>
    </xf>
    <xf numFmtId="0" fontId="32" fillId="0" borderId="0" xfId="0" applyFont="1" applyAlignment="1">
      <alignment/>
    </xf>
    <xf numFmtId="3" fontId="19" fillId="0" borderId="16" xfId="0" applyNumberFormat="1" applyFont="1" applyFill="1" applyBorder="1" applyAlignment="1">
      <alignment horizontal="center" vertical="center" wrapText="1"/>
    </xf>
    <xf numFmtId="0" fontId="18" fillId="24" borderId="10" xfId="0" applyFont="1" applyFill="1" applyBorder="1" applyAlignment="1">
      <alignment vertical="center"/>
    </xf>
    <xf numFmtId="0" fontId="19" fillId="0" borderId="16" xfId="0" applyFont="1" applyFill="1" applyBorder="1" applyAlignment="1">
      <alignment vertical="center" wrapText="1"/>
    </xf>
    <xf numFmtId="0" fontId="18" fillId="24" borderId="16" xfId="0" applyFont="1" applyFill="1" applyBorder="1" applyAlignment="1">
      <alignment vertical="center" wrapText="1"/>
    </xf>
    <xf numFmtId="0" fontId="18" fillId="0" borderId="16" xfId="0" applyFont="1" applyFill="1" applyBorder="1" applyAlignment="1">
      <alignment horizontal="center" vertical="center" wrapText="1"/>
    </xf>
    <xf numFmtId="0" fontId="19" fillId="0" borderId="10" xfId="0" applyFont="1" applyFill="1" applyBorder="1" applyAlignment="1">
      <alignment horizontal="center" vertical="center"/>
    </xf>
    <xf numFmtId="9" fontId="19" fillId="0" borderId="14" xfId="0" applyNumberFormat="1" applyFont="1" applyFill="1" applyBorder="1" applyAlignment="1">
      <alignment horizontal="center" vertical="center" wrapText="1"/>
    </xf>
    <xf numFmtId="9" fontId="19" fillId="0" borderId="16" xfId="0" applyNumberFormat="1" applyFont="1" applyFill="1" applyBorder="1" applyAlignment="1">
      <alignment horizontal="center" vertical="center" wrapText="1"/>
    </xf>
    <xf numFmtId="0" fontId="18" fillId="25" borderId="16" xfId="0" applyFont="1" applyFill="1" applyBorder="1" applyAlignment="1">
      <alignment horizontal="center" vertical="center" wrapText="1"/>
    </xf>
    <xf numFmtId="3" fontId="18" fillId="25" borderId="16" xfId="0" applyNumberFormat="1" applyFont="1" applyFill="1" applyBorder="1" applyAlignment="1">
      <alignment horizontal="center" vertical="center"/>
    </xf>
    <xf numFmtId="0" fontId="18" fillId="25" borderId="16" xfId="0" applyFont="1" applyFill="1" applyBorder="1" applyAlignment="1">
      <alignment horizontal="right" vertical="center"/>
    </xf>
    <xf numFmtId="0" fontId="18" fillId="25" borderId="16" xfId="0" applyFont="1" applyFill="1" applyBorder="1" applyAlignment="1">
      <alignment horizontal="center" vertical="center"/>
    </xf>
    <xf numFmtId="0" fontId="18" fillId="25" borderId="10" xfId="0" applyFont="1" applyFill="1" applyBorder="1" applyAlignment="1">
      <alignment horizontal="left" vertical="center" wrapText="1"/>
    </xf>
    <xf numFmtId="0" fontId="19" fillId="25" borderId="16" xfId="0" applyFont="1" applyFill="1" applyBorder="1" applyAlignment="1">
      <alignment vertical="center" wrapText="1"/>
    </xf>
    <xf numFmtId="0" fontId="18" fillId="0" borderId="14" xfId="0" applyFont="1" applyFill="1" applyBorder="1" applyAlignment="1">
      <alignment vertical="center"/>
    </xf>
    <xf numFmtId="9" fontId="18" fillId="25" borderId="16" xfId="0" applyNumberFormat="1" applyFont="1" applyFill="1" applyBorder="1" applyAlignment="1">
      <alignment horizontal="center" vertical="center"/>
    </xf>
    <xf numFmtId="0" fontId="18" fillId="25" borderId="10" xfId="0" applyFont="1" applyFill="1" applyBorder="1" applyAlignment="1">
      <alignment vertical="center"/>
    </xf>
    <xf numFmtId="3" fontId="18" fillId="25" borderId="14" xfId="0" applyNumberFormat="1" applyFont="1" applyFill="1" applyBorder="1" applyAlignment="1">
      <alignment horizontal="center" vertical="center" wrapText="1"/>
    </xf>
    <xf numFmtId="3" fontId="18" fillId="25" borderId="14" xfId="0" applyNumberFormat="1" applyFont="1" applyFill="1" applyBorder="1" applyAlignment="1">
      <alignment horizontal="center" vertical="center"/>
    </xf>
    <xf numFmtId="0" fontId="18" fillId="25" borderId="14" xfId="0" applyFont="1" applyFill="1" applyBorder="1" applyAlignment="1">
      <alignment horizontal="right"/>
    </xf>
    <xf numFmtId="0" fontId="19" fillId="25" borderId="14" xfId="0" applyFont="1" applyFill="1" applyBorder="1" applyAlignment="1">
      <alignment horizontal="center" vertical="center" wrapText="1"/>
    </xf>
    <xf numFmtId="0" fontId="19" fillId="25" borderId="14" xfId="0" applyFont="1" applyFill="1" applyBorder="1" applyAlignment="1">
      <alignment horizontal="center" vertical="center"/>
    </xf>
    <xf numFmtId="9" fontId="19" fillId="25" borderId="14" xfId="0" applyNumberFormat="1" applyFont="1" applyFill="1" applyBorder="1" applyAlignment="1">
      <alignment horizontal="center" vertical="center"/>
    </xf>
    <xf numFmtId="4" fontId="19" fillId="0" borderId="16" xfId="0" applyNumberFormat="1" applyFont="1" applyFill="1" applyBorder="1" applyAlignment="1">
      <alignment horizontal="center" vertical="center"/>
    </xf>
    <xf numFmtId="186" fontId="19" fillId="0" borderId="16" xfId="0" applyNumberFormat="1" applyFont="1" applyFill="1" applyBorder="1" applyAlignment="1">
      <alignment horizontal="center" vertical="center"/>
    </xf>
    <xf numFmtId="0" fontId="19" fillId="25" borderId="14" xfId="0" applyFont="1" applyFill="1" applyBorder="1" applyAlignment="1">
      <alignment horizontal="left" vertical="center" wrapText="1"/>
    </xf>
    <xf numFmtId="0" fontId="19" fillId="0" borderId="10" xfId="0" applyFont="1" applyFill="1" applyBorder="1" applyAlignment="1">
      <alignment vertical="center" wrapText="1"/>
    </xf>
    <xf numFmtId="0" fontId="19" fillId="0" borderId="13" xfId="0" applyFont="1" applyFill="1" applyBorder="1" applyAlignment="1">
      <alignment vertical="center" wrapText="1"/>
    </xf>
    <xf numFmtId="0" fontId="18" fillId="0" borderId="14" xfId="0" applyFont="1" applyFill="1" applyBorder="1" applyAlignment="1">
      <alignment horizontal="right"/>
    </xf>
    <xf numFmtId="186" fontId="18" fillId="24" borderId="14" xfId="0" applyNumberFormat="1" applyFont="1" applyFill="1" applyBorder="1" applyAlignment="1">
      <alignment horizontal="center" vertical="center"/>
    </xf>
    <xf numFmtId="0" fontId="18" fillId="24" borderId="14" xfId="0" applyFont="1" applyFill="1" applyBorder="1" applyAlignment="1">
      <alignment horizontal="center" vertical="center" wrapText="1"/>
    </xf>
    <xf numFmtId="0" fontId="18" fillId="0" borderId="13" xfId="0" applyFont="1" applyFill="1" applyBorder="1" applyAlignment="1">
      <alignment horizontal="center" vertical="center"/>
    </xf>
    <xf numFmtId="0" fontId="18" fillId="24" borderId="14" xfId="0" applyFont="1" applyFill="1" applyBorder="1" applyAlignment="1">
      <alignment horizontal="center"/>
    </xf>
    <xf numFmtId="0" fontId="18" fillId="24" borderId="15" xfId="0" applyFont="1" applyFill="1" applyBorder="1" applyAlignment="1">
      <alignment horizontal="center"/>
    </xf>
    <xf numFmtId="0" fontId="18" fillId="24" borderId="17" xfId="0" applyFont="1" applyFill="1" applyBorder="1" applyAlignment="1">
      <alignment horizontal="center"/>
    </xf>
    <xf numFmtId="0" fontId="18" fillId="0" borderId="13" xfId="0" applyFont="1" applyBorder="1" applyAlignment="1">
      <alignment vertical="center" wrapText="1"/>
    </xf>
    <xf numFmtId="0" fontId="18" fillId="0" borderId="10" xfId="0" applyFont="1" applyBorder="1" applyAlignment="1">
      <alignment vertical="center" wrapText="1"/>
    </xf>
    <xf numFmtId="0" fontId="18" fillId="0" borderId="10" xfId="0" applyFont="1" applyFill="1" applyBorder="1" applyAlignment="1">
      <alignment vertical="center" wrapText="1"/>
    </xf>
    <xf numFmtId="0" fontId="18" fillId="25" borderId="14" xfId="0" applyFont="1" applyFill="1" applyBorder="1" applyAlignment="1">
      <alignment horizontal="center" vertical="center"/>
    </xf>
    <xf numFmtId="0" fontId="31" fillId="0" borderId="0" xfId="0" applyFont="1" applyAlignment="1">
      <alignment horizontal="center" vertical="center"/>
    </xf>
    <xf numFmtId="0" fontId="18" fillId="24" borderId="10" xfId="0" applyFont="1" applyFill="1" applyBorder="1" applyAlignment="1">
      <alignment horizontal="center" vertical="center"/>
    </xf>
    <xf numFmtId="3" fontId="19" fillId="25" borderId="14" xfId="0" applyNumberFormat="1" applyFont="1" applyFill="1" applyBorder="1" applyAlignment="1">
      <alignment horizontal="center" vertical="center"/>
    </xf>
    <xf numFmtId="4" fontId="19" fillId="25" borderId="14" xfId="0" applyNumberFormat="1" applyFont="1" applyFill="1" applyBorder="1" applyAlignment="1">
      <alignment horizontal="center" vertical="center"/>
    </xf>
    <xf numFmtId="0" fontId="19" fillId="25" borderId="10" xfId="0" applyFont="1" applyFill="1" applyBorder="1" applyAlignment="1">
      <alignment horizontal="left" vertical="center" wrapText="1"/>
    </xf>
    <xf numFmtId="0" fontId="19" fillId="25" borderId="10" xfId="0" applyFont="1" applyFill="1" applyBorder="1" applyAlignment="1">
      <alignment horizontal="left" vertical="center"/>
    </xf>
    <xf numFmtId="0" fontId="18" fillId="25" borderId="14" xfId="0" applyFont="1" applyFill="1" applyBorder="1" applyAlignment="1">
      <alignment horizontal="center" vertical="center"/>
    </xf>
    <xf numFmtId="0" fontId="19" fillId="0" borderId="14" xfId="0" applyFont="1" applyFill="1" applyBorder="1" applyAlignment="1">
      <alignment horizontal="left" vertical="center" wrapText="1"/>
    </xf>
    <xf numFmtId="0" fontId="18" fillId="25" borderId="14" xfId="0" applyFont="1" applyFill="1" applyBorder="1" applyAlignment="1">
      <alignment horizontal="center"/>
    </xf>
    <xf numFmtId="0" fontId="0" fillId="25" borderId="0" xfId="0" applyFill="1" applyAlignment="1">
      <alignment/>
    </xf>
    <xf numFmtId="0" fontId="18" fillId="25" borderId="14" xfId="0" applyFont="1" applyFill="1" applyBorder="1" applyAlignment="1">
      <alignment horizontal="center" vertical="center" wrapText="1"/>
    </xf>
    <xf numFmtId="0" fontId="18" fillId="0" borderId="20" xfId="0" applyFont="1" applyFill="1" applyBorder="1" applyAlignment="1">
      <alignment vertical="center"/>
    </xf>
    <xf numFmtId="3" fontId="19" fillId="0" borderId="10" xfId="0" applyNumberFormat="1" applyFont="1" applyFill="1" applyBorder="1" applyAlignment="1">
      <alignment horizontal="center" vertical="center"/>
    </xf>
    <xf numFmtId="0" fontId="30" fillId="24" borderId="10" xfId="0" applyFont="1" applyFill="1" applyBorder="1" applyAlignment="1">
      <alignment vertical="center"/>
    </xf>
    <xf numFmtId="0" fontId="30" fillId="24" borderId="13" xfId="0" applyFont="1" applyFill="1" applyBorder="1" applyAlignment="1">
      <alignment horizontal="center" vertical="center"/>
    </xf>
    <xf numFmtId="0" fontId="30" fillId="24" borderId="21" xfId="0" applyFont="1" applyFill="1" applyBorder="1" applyAlignment="1">
      <alignment horizontal="right"/>
    </xf>
    <xf numFmtId="0" fontId="31" fillId="24" borderId="13" xfId="0" applyFont="1" applyFill="1" applyBorder="1" applyAlignment="1">
      <alignment horizontal="center" vertical="center"/>
    </xf>
    <xf numFmtId="0" fontId="31" fillId="24" borderId="0" xfId="0" applyFont="1" applyFill="1" applyBorder="1" applyAlignment="1">
      <alignment horizontal="center" vertical="center"/>
    </xf>
    <xf numFmtId="0" fontId="31" fillId="24" borderId="21" xfId="0" applyFont="1" applyFill="1" applyBorder="1" applyAlignment="1">
      <alignment horizontal="center" vertical="center"/>
    </xf>
    <xf numFmtId="9" fontId="31" fillId="24" borderId="21" xfId="0" applyNumberFormat="1" applyFont="1" applyFill="1" applyBorder="1" applyAlignment="1">
      <alignment horizontal="center" vertical="center"/>
    </xf>
    <xf numFmtId="0" fontId="18" fillId="25" borderId="13" xfId="0" applyFont="1" applyFill="1" applyBorder="1" applyAlignment="1">
      <alignment horizontal="left" vertical="center"/>
    </xf>
    <xf numFmtId="0" fontId="18" fillId="25" borderId="14" xfId="0" applyFont="1" applyFill="1" applyBorder="1" applyAlignment="1">
      <alignment horizontal="left" vertical="center"/>
    </xf>
    <xf numFmtId="0" fontId="18" fillId="25" borderId="13" xfId="0" applyFont="1" applyFill="1" applyBorder="1" applyAlignment="1">
      <alignment horizontal="center"/>
    </xf>
    <xf numFmtId="0" fontId="18" fillId="25" borderId="21" xfId="0" applyFont="1" applyFill="1" applyBorder="1" applyAlignment="1">
      <alignment horizontal="center"/>
    </xf>
    <xf numFmtId="0" fontId="18" fillId="25" borderId="0" xfId="0" applyFont="1" applyFill="1" applyBorder="1" applyAlignment="1">
      <alignment horizontal="center"/>
    </xf>
    <xf numFmtId="0" fontId="18" fillId="25" borderId="10" xfId="0" applyFont="1" applyFill="1" applyBorder="1" applyAlignment="1">
      <alignment horizontal="center"/>
    </xf>
    <xf numFmtId="0" fontId="18" fillId="25" borderId="22" xfId="0" applyFont="1" applyFill="1" applyBorder="1" applyAlignment="1">
      <alignment horizontal="center"/>
    </xf>
    <xf numFmtId="0" fontId="18" fillId="25" borderId="20" xfId="0" applyFont="1" applyFill="1" applyBorder="1" applyAlignment="1">
      <alignment horizont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9" fontId="19" fillId="0" borderId="24" xfId="0" applyNumberFormat="1" applyFont="1" applyFill="1" applyBorder="1" applyAlignment="1">
      <alignment horizontal="center" vertical="center"/>
    </xf>
    <xf numFmtId="0" fontId="19" fillId="0" borderId="24" xfId="0" applyFont="1" applyFill="1" applyBorder="1" applyAlignment="1">
      <alignment vertical="center" wrapText="1"/>
    </xf>
    <xf numFmtId="0" fontId="18" fillId="24" borderId="21" xfId="0" applyFont="1" applyFill="1" applyBorder="1" applyAlignment="1">
      <alignment vertical="center" wrapText="1"/>
    </xf>
    <xf numFmtId="0" fontId="19" fillId="25" borderId="14" xfId="0" applyFont="1" applyFill="1" applyBorder="1" applyAlignment="1">
      <alignment horizontal="center" wrapText="1"/>
    </xf>
    <xf numFmtId="0" fontId="19" fillId="25" borderId="15" xfId="0" applyFont="1" applyFill="1" applyBorder="1" applyAlignment="1">
      <alignment horizontal="center"/>
    </xf>
    <xf numFmtId="0" fontId="19" fillId="25" borderId="17" xfId="0" applyFont="1" applyFill="1" applyBorder="1" applyAlignment="1">
      <alignment horizontal="center"/>
    </xf>
    <xf numFmtId="0" fontId="19" fillId="25" borderId="14" xfId="0" applyFont="1" applyFill="1" applyBorder="1" applyAlignment="1">
      <alignment horizontal="center"/>
    </xf>
    <xf numFmtId="0" fontId="19" fillId="25" borderId="15" xfId="0" applyFont="1" applyFill="1" applyBorder="1" applyAlignment="1">
      <alignment horizontal="center" vertical="center"/>
    </xf>
    <xf numFmtId="0" fontId="19" fillId="25" borderId="15" xfId="0" applyFont="1" applyFill="1" applyBorder="1" applyAlignment="1">
      <alignment horizontal="left" wrapText="1"/>
    </xf>
    <xf numFmtId="0" fontId="19" fillId="25" borderId="17" xfId="0" applyFont="1" applyFill="1" applyBorder="1" applyAlignment="1">
      <alignment horizontal="center" vertical="center"/>
    </xf>
    <xf numFmtId="0" fontId="19" fillId="0" borderId="16" xfId="0" applyFont="1" applyFill="1" applyBorder="1" applyAlignment="1">
      <alignment horizontal="center" wrapText="1"/>
    </xf>
    <xf numFmtId="182" fontId="19" fillId="0" borderId="16" xfId="0" applyNumberFormat="1" applyFont="1" applyFill="1" applyBorder="1" applyAlignment="1">
      <alignment horizontal="center" vertical="center"/>
    </xf>
    <xf numFmtId="0" fontId="18" fillId="25" borderId="25" xfId="0" applyFont="1" applyFill="1" applyBorder="1" applyAlignment="1">
      <alignment vertical="center"/>
    </xf>
    <xf numFmtId="0" fontId="19" fillId="25" borderId="15" xfId="0" applyFont="1" applyFill="1" applyBorder="1" applyAlignment="1">
      <alignment horizontal="left" vertical="center" wrapText="1"/>
    </xf>
    <xf numFmtId="0" fontId="18" fillId="0" borderId="10"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13" xfId="0" applyFont="1" applyFill="1" applyBorder="1" applyAlignment="1">
      <alignment horizontal="center" vertical="center"/>
    </xf>
    <xf numFmtId="0" fontId="19" fillId="0" borderId="13" xfId="0" applyFont="1" applyFill="1" applyBorder="1" applyAlignment="1">
      <alignment horizontal="left" vertical="center"/>
    </xf>
    <xf numFmtId="0" fontId="19" fillId="0" borderId="14" xfId="0" applyFont="1" applyFill="1" applyBorder="1" applyAlignment="1">
      <alignment horizontal="left" vertical="center"/>
    </xf>
    <xf numFmtId="0" fontId="19" fillId="25" borderId="10" xfId="0" applyFont="1" applyFill="1" applyBorder="1" applyAlignment="1">
      <alignment horizontal="left" vertical="center"/>
    </xf>
    <xf numFmtId="0" fontId="19" fillId="25" borderId="14" xfId="0" applyFont="1" applyFill="1" applyBorder="1" applyAlignment="1">
      <alignment horizontal="left" vertical="center"/>
    </xf>
    <xf numFmtId="0" fontId="19" fillId="25" borderId="13" xfId="0" applyFont="1" applyFill="1" applyBorder="1" applyAlignment="1">
      <alignment horizontal="left" vertical="center"/>
    </xf>
    <xf numFmtId="0" fontId="18" fillId="0" borderId="10"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8" fillId="0" borderId="0" xfId="0" applyFont="1" applyAlignment="1">
      <alignment horizontal="center"/>
    </xf>
    <xf numFmtId="0" fontId="18" fillId="20" borderId="26" xfId="0" applyFont="1" applyFill="1" applyBorder="1" applyAlignment="1">
      <alignment horizontal="center"/>
    </xf>
    <xf numFmtId="0" fontId="18" fillId="20" borderId="23" xfId="0" applyFont="1" applyFill="1" applyBorder="1" applyAlignment="1">
      <alignment horizontal="center"/>
    </xf>
    <xf numFmtId="0" fontId="18" fillId="20" borderId="24" xfId="0" applyFont="1" applyFill="1" applyBorder="1" applyAlignment="1">
      <alignment horizontal="center"/>
    </xf>
    <xf numFmtId="0" fontId="18" fillId="0" borderId="27"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4" xfId="0" applyFont="1" applyFill="1" applyBorder="1" applyAlignment="1">
      <alignment horizontal="center" vertical="center"/>
    </xf>
    <xf numFmtId="0" fontId="18" fillId="0" borderId="10"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8" fillId="25" borderId="10" xfId="0" applyFont="1" applyFill="1" applyBorder="1" applyAlignment="1">
      <alignment horizontal="left" vertical="center"/>
    </xf>
    <xf numFmtId="0" fontId="18" fillId="25" borderId="13" xfId="0" applyFont="1" applyFill="1" applyBorder="1" applyAlignment="1">
      <alignment horizontal="left" vertical="center"/>
    </xf>
    <xf numFmtId="0" fontId="18" fillId="25" borderId="14" xfId="0" applyFont="1" applyFill="1" applyBorder="1" applyAlignment="1">
      <alignment horizontal="left" vertical="center"/>
    </xf>
    <xf numFmtId="0" fontId="18" fillId="25" borderId="13" xfId="0" applyFont="1" applyFill="1" applyBorder="1" applyAlignment="1">
      <alignment horizontal="center" vertical="center"/>
    </xf>
    <xf numFmtId="0" fontId="18" fillId="25" borderId="14" xfId="0" applyFont="1" applyFill="1" applyBorder="1" applyAlignment="1">
      <alignment horizontal="center" vertical="center"/>
    </xf>
    <xf numFmtId="0" fontId="18" fillId="25" borderId="10" xfId="0" applyFont="1" applyFill="1" applyBorder="1" applyAlignment="1">
      <alignment horizontal="center" vertical="center"/>
    </xf>
    <xf numFmtId="0" fontId="18" fillId="0" borderId="13" xfId="0" applyFont="1" applyFill="1" applyBorder="1" applyAlignment="1">
      <alignment horizontal="left" vertical="center"/>
    </xf>
    <xf numFmtId="0" fontId="18" fillId="0" borderId="14" xfId="0" applyFont="1" applyFill="1" applyBorder="1" applyAlignment="1">
      <alignment horizontal="left" vertical="center"/>
    </xf>
    <xf numFmtId="0" fontId="18" fillId="0" borderId="13" xfId="0" applyFont="1" applyFill="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3 2" xfId="60"/>
    <cellStyle name="Note" xfId="61"/>
    <cellStyle name="Output" xfId="62"/>
    <cellStyle name="Percent" xfId="63"/>
    <cellStyle name="Percent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63"/>
  <sheetViews>
    <sheetView tabSelected="1" view="pageBreakPreview" zoomScale="91" zoomScaleNormal="66" zoomScaleSheetLayoutView="91" zoomScalePageLayoutView="0" workbookViewId="0" topLeftCell="A55">
      <selection activeCell="L32" sqref="L32"/>
    </sheetView>
  </sheetViews>
  <sheetFormatPr defaultColWidth="9.140625" defaultRowHeight="12.75"/>
  <cols>
    <col min="1" max="1" width="3.421875" style="0" customWidth="1"/>
    <col min="2" max="2" width="32.421875" style="0" customWidth="1"/>
    <col min="3" max="3" width="13.140625" style="0" customWidth="1"/>
    <col min="4" max="4" width="14.57421875" style="0" customWidth="1"/>
    <col min="5" max="5" width="12.57421875" style="0" customWidth="1"/>
    <col min="6" max="6" width="9.00390625" style="0" customWidth="1"/>
    <col min="7" max="7" width="9.57421875" style="0" customWidth="1"/>
    <col min="8" max="8" width="10.57421875" style="0" customWidth="1"/>
    <col min="9" max="10" width="8.57421875" style="0" customWidth="1"/>
    <col min="11" max="11" width="11.00390625" style="0" customWidth="1"/>
    <col min="12" max="12" width="44.140625" style="0" customWidth="1"/>
  </cols>
  <sheetData>
    <row r="1" spans="1:12" ht="12" customHeight="1">
      <c r="A1" s="186" t="s">
        <v>154</v>
      </c>
      <c r="B1" s="186"/>
      <c r="C1" s="186"/>
      <c r="D1" s="186"/>
      <c r="E1" s="186"/>
      <c r="F1" s="186"/>
      <c r="G1" s="186"/>
      <c r="H1" s="186"/>
      <c r="I1" s="186"/>
      <c r="J1" s="186"/>
      <c r="K1" s="186"/>
      <c r="L1" s="186"/>
    </row>
    <row r="2" spans="1:12" ht="12.75" customHeight="1">
      <c r="A2" s="186" t="s">
        <v>15</v>
      </c>
      <c r="B2" s="186"/>
      <c r="C2" s="186"/>
      <c r="D2" s="186"/>
      <c r="E2" s="186"/>
      <c r="F2" s="186"/>
      <c r="G2" s="186"/>
      <c r="H2" s="186"/>
      <c r="I2" s="186"/>
      <c r="J2" s="186"/>
      <c r="K2" s="186"/>
      <c r="L2" s="186"/>
    </row>
    <row r="3" spans="1:12" ht="15" customHeight="1">
      <c r="A3" s="1" t="s">
        <v>0</v>
      </c>
      <c r="B3" s="1" t="s">
        <v>1</v>
      </c>
      <c r="C3" s="1" t="s">
        <v>11</v>
      </c>
      <c r="D3" s="187" t="s">
        <v>2</v>
      </c>
      <c r="E3" s="189"/>
      <c r="F3" s="187" t="s">
        <v>68</v>
      </c>
      <c r="G3" s="188"/>
      <c r="H3" s="188"/>
      <c r="I3" s="189"/>
      <c r="J3" s="1"/>
      <c r="K3" s="2" t="s">
        <v>12</v>
      </c>
      <c r="L3" s="1" t="s">
        <v>8</v>
      </c>
    </row>
    <row r="4" spans="1:12" ht="16.5" customHeight="1" thickBot="1">
      <c r="A4" s="3"/>
      <c r="B4" s="3"/>
      <c r="C4" s="3" t="s">
        <v>14</v>
      </c>
      <c r="D4" s="3" t="s">
        <v>9</v>
      </c>
      <c r="E4" s="3" t="s">
        <v>10</v>
      </c>
      <c r="F4" s="4" t="s">
        <v>3</v>
      </c>
      <c r="G4" s="4" t="s">
        <v>4</v>
      </c>
      <c r="H4" s="4" t="s">
        <v>5</v>
      </c>
      <c r="I4" s="4" t="s">
        <v>6</v>
      </c>
      <c r="J4" s="3" t="s">
        <v>7</v>
      </c>
      <c r="K4" s="3" t="s">
        <v>13</v>
      </c>
      <c r="L4" s="3"/>
    </row>
    <row r="5" spans="1:12" s="14" customFormat="1" ht="16.5" customHeight="1" thickTop="1">
      <c r="A5" s="190">
        <v>1</v>
      </c>
      <c r="B5" s="40" t="s">
        <v>28</v>
      </c>
      <c r="C5" s="5"/>
      <c r="D5" s="5"/>
      <c r="E5" s="5"/>
      <c r="F5" s="5"/>
      <c r="G5" s="5"/>
      <c r="H5" s="5"/>
      <c r="I5" s="5"/>
      <c r="J5" s="5"/>
      <c r="K5" s="5"/>
      <c r="L5" s="5"/>
    </row>
    <row r="6" spans="1:12" s="14" customFormat="1" ht="32.25" customHeight="1">
      <c r="A6" s="172"/>
      <c r="B6" s="173" t="s">
        <v>27</v>
      </c>
      <c r="C6" s="76" t="s">
        <v>126</v>
      </c>
      <c r="D6" s="26">
        <v>531.7</v>
      </c>
      <c r="E6" s="26"/>
      <c r="F6" s="26">
        <v>0</v>
      </c>
      <c r="G6" s="26">
        <v>0</v>
      </c>
      <c r="H6" s="76"/>
      <c r="I6" s="26"/>
      <c r="J6" s="76">
        <f>SUM(F6:I6)</f>
        <v>0</v>
      </c>
      <c r="K6" s="93">
        <f aca="true" t="shared" si="0" ref="K6:K25">J6/D6</f>
        <v>0</v>
      </c>
      <c r="L6" s="75" t="s">
        <v>127</v>
      </c>
    </row>
    <row r="7" spans="1:12" s="62" customFormat="1" ht="38.25" customHeight="1">
      <c r="A7" s="172"/>
      <c r="B7" s="174"/>
      <c r="C7" s="92" t="s">
        <v>57</v>
      </c>
      <c r="D7" s="92">
        <v>56</v>
      </c>
      <c r="E7" s="12"/>
      <c r="F7" s="8">
        <v>56</v>
      </c>
      <c r="G7" s="8" t="s">
        <v>155</v>
      </c>
      <c r="H7" s="8"/>
      <c r="I7" s="8"/>
      <c r="J7" s="8">
        <f>SUM(F7:I7)</f>
        <v>56</v>
      </c>
      <c r="K7" s="94">
        <f t="shared" si="0"/>
        <v>1</v>
      </c>
      <c r="L7" s="9" t="s">
        <v>109</v>
      </c>
    </row>
    <row r="8" spans="1:12" s="14" customFormat="1" ht="46.5" customHeight="1">
      <c r="A8" s="172"/>
      <c r="B8" s="16"/>
      <c r="C8" s="77"/>
      <c r="D8" s="31">
        <f>SUM(D6:D7)</f>
        <v>587.7</v>
      </c>
      <c r="E8" s="16"/>
      <c r="F8" s="16">
        <f>SUM(F6:F7)</f>
        <v>56</v>
      </c>
      <c r="G8" s="16">
        <f>SUM(G6:G7)</f>
        <v>0</v>
      </c>
      <c r="H8" s="16">
        <f>SUM(H6:H7)</f>
        <v>0</v>
      </c>
      <c r="I8" s="16"/>
      <c r="J8" s="16">
        <f>SUM(F8:I8)</f>
        <v>56</v>
      </c>
      <c r="K8" s="17">
        <f t="shared" si="0"/>
        <v>0.0952867109069253</v>
      </c>
      <c r="L8" s="20" t="s">
        <v>139</v>
      </c>
    </row>
    <row r="9" spans="1:12" s="14" customFormat="1" ht="46.5" customHeight="1">
      <c r="A9" s="172"/>
      <c r="B9" s="175" t="s">
        <v>128</v>
      </c>
      <c r="C9" s="108" t="s">
        <v>129</v>
      </c>
      <c r="D9" s="128">
        <v>238</v>
      </c>
      <c r="E9" s="125"/>
      <c r="F9" s="108">
        <v>2.38</v>
      </c>
      <c r="G9" s="108">
        <v>27.39</v>
      </c>
      <c r="H9" s="108"/>
      <c r="I9" s="108"/>
      <c r="J9" s="108">
        <f>SUM(F9:I9)</f>
        <v>29.77</v>
      </c>
      <c r="K9" s="109">
        <f t="shared" si="0"/>
        <v>0.1250840336134454</v>
      </c>
      <c r="L9" s="130" t="s">
        <v>156</v>
      </c>
    </row>
    <row r="10" spans="1:12" s="14" customFormat="1" ht="46.5" customHeight="1">
      <c r="A10" s="172"/>
      <c r="B10" s="177"/>
      <c r="C10" s="108" t="s">
        <v>130</v>
      </c>
      <c r="D10" s="128">
        <v>189</v>
      </c>
      <c r="E10" s="125"/>
      <c r="F10" s="128">
        <v>0</v>
      </c>
      <c r="G10" s="128">
        <v>0</v>
      </c>
      <c r="H10" s="128"/>
      <c r="I10" s="128"/>
      <c r="J10" s="128">
        <v>0</v>
      </c>
      <c r="K10" s="109">
        <f t="shared" si="0"/>
        <v>0</v>
      </c>
      <c r="L10" s="130" t="s">
        <v>135</v>
      </c>
    </row>
    <row r="11" spans="1:12" s="14" customFormat="1" ht="46.5" customHeight="1">
      <c r="A11" s="172"/>
      <c r="B11" s="177"/>
      <c r="C11" s="108" t="s">
        <v>56</v>
      </c>
      <c r="D11" s="128">
        <v>120</v>
      </c>
      <c r="E11" s="125"/>
      <c r="F11" s="108">
        <v>0</v>
      </c>
      <c r="G11" s="108">
        <v>0</v>
      </c>
      <c r="H11" s="108"/>
      <c r="I11" s="108"/>
      <c r="J11" s="108">
        <v>0</v>
      </c>
      <c r="K11" s="109">
        <f t="shared" si="0"/>
        <v>0</v>
      </c>
      <c r="L11" s="130" t="s">
        <v>135</v>
      </c>
    </row>
    <row r="12" spans="1:12" s="14" customFormat="1" ht="46.5" customHeight="1">
      <c r="A12" s="172"/>
      <c r="B12" s="176"/>
      <c r="C12" s="108" t="s">
        <v>101</v>
      </c>
      <c r="D12" s="129">
        <v>7.23</v>
      </c>
      <c r="E12" s="125"/>
      <c r="F12" s="108">
        <v>7.23</v>
      </c>
      <c r="G12" s="108" t="s">
        <v>155</v>
      </c>
      <c r="H12" s="108"/>
      <c r="I12" s="108"/>
      <c r="J12" s="108">
        <f>SUM(F12:I12)</f>
        <v>7.23</v>
      </c>
      <c r="K12" s="109">
        <f t="shared" si="0"/>
        <v>1</v>
      </c>
      <c r="L12" s="130" t="s">
        <v>134</v>
      </c>
    </row>
    <row r="13" spans="1:12" s="14" customFormat="1" ht="63.75" customHeight="1">
      <c r="A13" s="172"/>
      <c r="B13" s="127"/>
      <c r="C13" s="119"/>
      <c r="D13" s="29">
        <f>SUM(D9:D12)</f>
        <v>554.23</v>
      </c>
      <c r="E13" s="28"/>
      <c r="F13" s="28">
        <f>SUM(F9:F12)</f>
        <v>9.61</v>
      </c>
      <c r="G13" s="28"/>
      <c r="H13" s="28"/>
      <c r="I13" s="28"/>
      <c r="J13" s="28">
        <f>SUM(J9:J12)</f>
        <v>37</v>
      </c>
      <c r="K13" s="30">
        <f>J13/D13</f>
        <v>0.06675928766035762</v>
      </c>
      <c r="L13" s="51" t="s">
        <v>138</v>
      </c>
    </row>
    <row r="14" spans="1:12" s="14" customFormat="1" ht="46.5" customHeight="1">
      <c r="A14" s="172"/>
      <c r="B14" s="175" t="s">
        <v>131</v>
      </c>
      <c r="C14" s="108" t="s">
        <v>129</v>
      </c>
      <c r="D14" s="128">
        <v>238</v>
      </c>
      <c r="E14" s="108"/>
      <c r="F14" s="108">
        <v>0</v>
      </c>
      <c r="G14" s="108"/>
      <c r="H14" s="108"/>
      <c r="I14" s="108"/>
      <c r="J14" s="108">
        <f>SUM(F14:I14)</f>
        <v>0</v>
      </c>
      <c r="K14" s="109">
        <f t="shared" si="0"/>
        <v>0</v>
      </c>
      <c r="L14" s="130" t="s">
        <v>137</v>
      </c>
    </row>
    <row r="15" spans="1:12" s="14" customFormat="1" ht="46.5" customHeight="1">
      <c r="A15" s="172"/>
      <c r="B15" s="176"/>
      <c r="C15" s="108" t="s">
        <v>130</v>
      </c>
      <c r="D15" s="128">
        <v>189</v>
      </c>
      <c r="E15" s="108"/>
      <c r="F15" s="108">
        <v>0</v>
      </c>
      <c r="G15" s="108"/>
      <c r="H15" s="108"/>
      <c r="I15" s="108"/>
      <c r="J15" s="108">
        <f>SUM(F15:I15)</f>
        <v>0</v>
      </c>
      <c r="K15" s="109">
        <f t="shared" si="0"/>
        <v>0</v>
      </c>
      <c r="L15" s="130" t="s">
        <v>137</v>
      </c>
    </row>
    <row r="16" spans="1:12" s="14" customFormat="1" ht="46.5" customHeight="1">
      <c r="A16" s="172"/>
      <c r="B16" s="127"/>
      <c r="C16" s="119"/>
      <c r="D16" s="29">
        <f>SUM(D14:D15)</f>
        <v>427</v>
      </c>
      <c r="E16" s="28"/>
      <c r="F16" s="28">
        <f>SUM(F14:F15)</f>
        <v>0</v>
      </c>
      <c r="G16" s="28"/>
      <c r="H16" s="28"/>
      <c r="I16" s="28"/>
      <c r="J16" s="28">
        <f>SUM(F16:I16)</f>
        <v>0</v>
      </c>
      <c r="K16" s="30">
        <f t="shared" si="0"/>
        <v>0</v>
      </c>
      <c r="L16" s="51" t="s">
        <v>136</v>
      </c>
    </row>
    <row r="17" spans="1:12" s="135" customFormat="1" ht="46.5" customHeight="1">
      <c r="A17" s="172"/>
      <c r="B17" s="131" t="s">
        <v>145</v>
      </c>
      <c r="C17" s="134"/>
      <c r="D17" s="128" t="s">
        <v>16</v>
      </c>
      <c r="E17" s="108"/>
      <c r="F17" s="108">
        <v>0</v>
      </c>
      <c r="G17" s="108"/>
      <c r="H17" s="108"/>
      <c r="I17" s="108"/>
      <c r="J17" s="108">
        <f>SUM(F17:I17)</f>
        <v>0</v>
      </c>
      <c r="K17" s="109">
        <f>J17/2</f>
        <v>0</v>
      </c>
      <c r="L17" s="99"/>
    </row>
    <row r="18" spans="1:12" s="14" customFormat="1" ht="46.5" customHeight="1">
      <c r="A18" s="171"/>
      <c r="B18" s="127"/>
      <c r="C18" s="119"/>
      <c r="D18" s="29"/>
      <c r="E18" s="28"/>
      <c r="F18" s="28"/>
      <c r="G18" s="28"/>
      <c r="H18" s="28"/>
      <c r="I18" s="28"/>
      <c r="J18" s="28"/>
      <c r="K18" s="30"/>
      <c r="L18" s="51" t="s">
        <v>157</v>
      </c>
    </row>
    <row r="19" spans="1:12" s="14" customFormat="1" ht="46.5" customHeight="1">
      <c r="A19" s="118">
        <v>2</v>
      </c>
      <c r="B19" s="196" t="s">
        <v>150</v>
      </c>
      <c r="C19" s="132" t="s">
        <v>151</v>
      </c>
      <c r="D19" s="128">
        <v>1</v>
      </c>
      <c r="E19" s="108"/>
      <c r="F19" s="108">
        <v>1</v>
      </c>
      <c r="G19" s="108"/>
      <c r="H19" s="108"/>
      <c r="I19" s="108"/>
      <c r="J19" s="108">
        <f>SUM(F19:I19)</f>
        <v>1</v>
      </c>
      <c r="K19" s="109">
        <f>J19/1</f>
        <v>1</v>
      </c>
      <c r="L19" s="130" t="s">
        <v>109</v>
      </c>
    </row>
    <row r="20" spans="1:12" s="14" customFormat="1" ht="46.5" customHeight="1">
      <c r="A20" s="118"/>
      <c r="B20" s="197"/>
      <c r="C20" s="132" t="s">
        <v>158</v>
      </c>
      <c r="D20" s="128">
        <v>1</v>
      </c>
      <c r="E20" s="108"/>
      <c r="F20" s="108">
        <v>0</v>
      </c>
      <c r="G20" s="108"/>
      <c r="H20" s="108"/>
      <c r="I20" s="108"/>
      <c r="J20" s="108">
        <f>SUM(F20:I20)</f>
        <v>0</v>
      </c>
      <c r="K20" s="109">
        <f>J20/1</f>
        <v>0</v>
      </c>
      <c r="L20" s="130" t="s">
        <v>159</v>
      </c>
    </row>
    <row r="21" spans="1:12" s="14" customFormat="1" ht="46.5" customHeight="1">
      <c r="A21" s="118"/>
      <c r="B21" s="198"/>
      <c r="C21" s="136" t="s">
        <v>152</v>
      </c>
      <c r="D21" s="128">
        <v>1</v>
      </c>
      <c r="E21" s="108"/>
      <c r="F21" s="108">
        <v>0</v>
      </c>
      <c r="G21" s="108"/>
      <c r="H21" s="108"/>
      <c r="I21" s="108"/>
      <c r="J21" s="108">
        <f>SUM(F21:I21)</f>
        <v>0</v>
      </c>
      <c r="K21" s="109">
        <f>J21/1</f>
        <v>0</v>
      </c>
      <c r="L21" s="130" t="s">
        <v>137</v>
      </c>
    </row>
    <row r="22" spans="1:12" s="14" customFormat="1" ht="46.5" customHeight="1">
      <c r="A22" s="118"/>
      <c r="B22" s="127"/>
      <c r="C22" s="119"/>
      <c r="D22" s="29"/>
      <c r="E22" s="28"/>
      <c r="F22" s="28"/>
      <c r="G22" s="28"/>
      <c r="H22" s="28"/>
      <c r="I22" s="28"/>
      <c r="J22" s="28"/>
      <c r="K22" s="30"/>
      <c r="L22" s="51" t="s">
        <v>160</v>
      </c>
    </row>
    <row r="23" spans="1:12" ht="28.5" customHeight="1">
      <c r="A23" s="170">
        <v>3</v>
      </c>
      <c r="B23" s="123" t="s">
        <v>65</v>
      </c>
      <c r="C23" s="10" t="s">
        <v>132</v>
      </c>
      <c r="D23" s="78">
        <v>525.6</v>
      </c>
      <c r="E23" s="115"/>
      <c r="F23" s="27">
        <v>525.6</v>
      </c>
      <c r="G23" s="27" t="s">
        <v>155</v>
      </c>
      <c r="H23" s="6"/>
      <c r="I23" s="6"/>
      <c r="J23" s="27">
        <f aca="true" t="shared" si="1" ref="J23:J28">SUM(F23:I23)</f>
        <v>525.6</v>
      </c>
      <c r="K23" s="21">
        <f t="shared" si="0"/>
        <v>1</v>
      </c>
      <c r="L23" s="113" t="s">
        <v>109</v>
      </c>
    </row>
    <row r="24" spans="1:12" ht="28.5" customHeight="1">
      <c r="A24" s="172"/>
      <c r="B24" s="122"/>
      <c r="C24" s="10" t="s">
        <v>133</v>
      </c>
      <c r="D24" s="78">
        <v>463.9</v>
      </c>
      <c r="E24" s="115"/>
      <c r="F24" s="27">
        <v>0</v>
      </c>
      <c r="G24" s="27">
        <v>463.9</v>
      </c>
      <c r="H24" s="6"/>
      <c r="I24" s="6"/>
      <c r="J24" s="27">
        <f t="shared" si="1"/>
        <v>463.9</v>
      </c>
      <c r="K24" s="21">
        <f t="shared" si="0"/>
        <v>1</v>
      </c>
      <c r="L24" s="114" t="s">
        <v>109</v>
      </c>
    </row>
    <row r="25" spans="1:12" ht="45" customHeight="1">
      <c r="A25" s="171"/>
      <c r="B25" s="23" t="s">
        <v>7</v>
      </c>
      <c r="C25" s="29"/>
      <c r="D25" s="116">
        <f>SUM(D23:D24)</f>
        <v>989.5</v>
      </c>
      <c r="E25" s="34"/>
      <c r="F25" s="117">
        <f>SUM(F23:F24)</f>
        <v>525.6</v>
      </c>
      <c r="G25" s="117">
        <f>SUM(G23:G24)</f>
        <v>463.9</v>
      </c>
      <c r="H25" s="28">
        <f>SUM(H23:H24)</f>
        <v>0</v>
      </c>
      <c r="I25" s="28"/>
      <c r="J25" s="50">
        <f t="shared" si="1"/>
        <v>989.5</v>
      </c>
      <c r="K25" s="30">
        <f t="shared" si="0"/>
        <v>1</v>
      </c>
      <c r="L25" s="36" t="s">
        <v>109</v>
      </c>
    </row>
    <row r="26" spans="1:12" s="86" customFormat="1" ht="51.75" customHeight="1">
      <c r="A26" s="172">
        <v>4</v>
      </c>
      <c r="B26" s="193" t="s">
        <v>80</v>
      </c>
      <c r="C26" s="191" t="s">
        <v>26</v>
      </c>
      <c r="D26" s="138" t="s">
        <v>99</v>
      </c>
      <c r="E26" s="195" t="s">
        <v>140</v>
      </c>
      <c r="F26" s="6">
        <v>0</v>
      </c>
      <c r="G26" s="6">
        <v>53</v>
      </c>
      <c r="H26" s="6"/>
      <c r="I26" s="6"/>
      <c r="J26" s="6">
        <f t="shared" si="1"/>
        <v>53</v>
      </c>
      <c r="K26" s="21"/>
      <c r="L26" s="133" t="s">
        <v>161</v>
      </c>
    </row>
    <row r="27" spans="1:13" s="86" customFormat="1" ht="51.75" customHeight="1">
      <c r="A27" s="172"/>
      <c r="B27" s="194"/>
      <c r="C27" s="192"/>
      <c r="D27" s="138" t="s">
        <v>100</v>
      </c>
      <c r="E27" s="185"/>
      <c r="F27" s="6" t="s">
        <v>153</v>
      </c>
      <c r="G27" s="6">
        <v>0</v>
      </c>
      <c r="H27" s="6"/>
      <c r="I27" s="6"/>
      <c r="J27" s="6">
        <v>0.7</v>
      </c>
      <c r="K27" s="21"/>
      <c r="L27" s="133"/>
      <c r="M27" s="86">
        <f>SUM(F27:J27)</f>
        <v>0.7</v>
      </c>
    </row>
    <row r="28" spans="1:12" s="86" customFormat="1" ht="51.75" customHeight="1">
      <c r="A28" s="172"/>
      <c r="B28" s="35"/>
      <c r="C28" s="16"/>
      <c r="D28" s="31"/>
      <c r="E28" s="28"/>
      <c r="F28" s="28">
        <v>0.7</v>
      </c>
      <c r="G28" s="28">
        <f>SUM(G26:G27)</f>
        <v>53</v>
      </c>
      <c r="H28" s="28"/>
      <c r="I28" s="28"/>
      <c r="J28" s="28">
        <f t="shared" si="1"/>
        <v>53.7</v>
      </c>
      <c r="K28" s="30"/>
      <c r="L28" s="36" t="s">
        <v>96</v>
      </c>
    </row>
    <row r="29" spans="1:12" s="86" customFormat="1" ht="45" customHeight="1">
      <c r="A29" s="171"/>
      <c r="B29" s="39" t="s">
        <v>79</v>
      </c>
      <c r="C29" s="8"/>
      <c r="D29" s="11"/>
      <c r="E29" s="25"/>
      <c r="F29" s="8"/>
      <c r="G29" s="8"/>
      <c r="H29" s="8"/>
      <c r="I29" s="8"/>
      <c r="J29" s="8"/>
      <c r="K29" s="13"/>
      <c r="L29" s="9"/>
    </row>
    <row r="30" spans="1:12" ht="57" customHeight="1">
      <c r="A30" s="170">
        <v>5</v>
      </c>
      <c r="B30" s="184" t="s">
        <v>29</v>
      </c>
      <c r="C30" s="8" t="s">
        <v>17</v>
      </c>
      <c r="D30" s="11" t="s">
        <v>116</v>
      </c>
      <c r="E30" s="25"/>
      <c r="F30" s="110">
        <v>1987.34</v>
      </c>
      <c r="G30" s="111">
        <v>2920</v>
      </c>
      <c r="H30" s="110"/>
      <c r="I30" s="110"/>
      <c r="J30" s="110">
        <f>SUM(F30:I30)</f>
        <v>4907.34</v>
      </c>
      <c r="K30" s="13">
        <f>J30/6000</f>
        <v>0.81789</v>
      </c>
      <c r="L30" s="9" t="s">
        <v>163</v>
      </c>
    </row>
    <row r="31" spans="1:12" ht="39" customHeight="1">
      <c r="A31" s="172"/>
      <c r="B31" s="184"/>
      <c r="C31" s="8" t="s">
        <v>18</v>
      </c>
      <c r="D31" s="11" t="s">
        <v>69</v>
      </c>
      <c r="E31" s="25"/>
      <c r="F31" s="110">
        <v>486.76</v>
      </c>
      <c r="G31" s="110">
        <v>2326</v>
      </c>
      <c r="H31" s="110"/>
      <c r="I31" s="110"/>
      <c r="J31" s="110">
        <f>SUM(F31:I31)</f>
        <v>2812.76</v>
      </c>
      <c r="K31" s="13">
        <f>J31/1200</f>
        <v>2.3439666666666668</v>
      </c>
      <c r="L31" s="9" t="s">
        <v>125</v>
      </c>
    </row>
    <row r="32" spans="1:12" ht="46.5" customHeight="1">
      <c r="A32" s="172"/>
      <c r="B32" s="185"/>
      <c r="C32" s="8" t="s">
        <v>72</v>
      </c>
      <c r="D32" s="11" t="s">
        <v>71</v>
      </c>
      <c r="E32" s="25"/>
      <c r="F32" s="8">
        <v>1</v>
      </c>
      <c r="G32" s="8">
        <v>1</v>
      </c>
      <c r="H32" s="126"/>
      <c r="I32" s="8"/>
      <c r="J32" s="8">
        <f>SUM(F32:I32)</f>
        <v>2</v>
      </c>
      <c r="K32" s="13">
        <f>J32/3</f>
        <v>0.6666666666666666</v>
      </c>
      <c r="L32" s="89" t="s">
        <v>141</v>
      </c>
    </row>
    <row r="33" spans="1:12" ht="55.5" customHeight="1">
      <c r="A33" s="172"/>
      <c r="B33" s="16"/>
      <c r="C33" s="16"/>
      <c r="D33" s="31"/>
      <c r="E33" s="19"/>
      <c r="F33" s="16"/>
      <c r="G33" s="16"/>
      <c r="H33" s="16"/>
      <c r="I33" s="16"/>
      <c r="J33" s="16"/>
      <c r="K33" s="17"/>
      <c r="L33" s="20" t="s">
        <v>162</v>
      </c>
    </row>
    <row r="34" spans="1:12" s="57" customFormat="1" ht="39" customHeight="1">
      <c r="A34" s="172"/>
      <c r="B34" s="181" t="s">
        <v>30</v>
      </c>
      <c r="C34" s="8"/>
      <c r="D34" s="87" t="s">
        <v>21</v>
      </c>
      <c r="E34" s="38" t="s">
        <v>122</v>
      </c>
      <c r="F34" s="8">
        <v>0</v>
      </c>
      <c r="G34" s="8">
        <v>21</v>
      </c>
      <c r="H34" s="8"/>
      <c r="I34" s="8"/>
      <c r="J34" s="8">
        <f>SUM(F34:I34)</f>
        <v>21</v>
      </c>
      <c r="K34" s="13">
        <f>J34/21.06</f>
        <v>0.9971509971509972</v>
      </c>
      <c r="L34" s="9" t="s">
        <v>117</v>
      </c>
    </row>
    <row r="35" spans="1:12" ht="43.5" customHeight="1">
      <c r="A35" s="172"/>
      <c r="B35" s="182"/>
      <c r="C35" s="8"/>
      <c r="D35" s="87" t="s">
        <v>20</v>
      </c>
      <c r="E35" s="38" t="s">
        <v>121</v>
      </c>
      <c r="F35" s="8">
        <v>0</v>
      </c>
      <c r="G35" s="8">
        <v>12</v>
      </c>
      <c r="H35" s="8"/>
      <c r="I35" s="8"/>
      <c r="J35" s="8">
        <f>SUM(F35:I35)</f>
        <v>12</v>
      </c>
      <c r="K35" s="13">
        <f>J35/14.25</f>
        <v>0.8421052631578947</v>
      </c>
      <c r="L35" s="9" t="s">
        <v>118</v>
      </c>
    </row>
    <row r="36" spans="1:12" s="37" customFormat="1" ht="27.75" customHeight="1">
      <c r="A36" s="172"/>
      <c r="B36" s="182"/>
      <c r="C36" s="8"/>
      <c r="D36" s="87" t="s">
        <v>22</v>
      </c>
      <c r="E36" s="38" t="s">
        <v>123</v>
      </c>
      <c r="F36" s="8">
        <v>0</v>
      </c>
      <c r="G36" s="8">
        <v>20.5</v>
      </c>
      <c r="H36" s="8"/>
      <c r="I36" s="8"/>
      <c r="J36" s="8">
        <f>SUM(F36:I36)</f>
        <v>20.5</v>
      </c>
      <c r="K36" s="13">
        <f>J36/14.05</f>
        <v>1.4590747330960854</v>
      </c>
      <c r="L36" s="9" t="s">
        <v>119</v>
      </c>
    </row>
    <row r="37" spans="1:12" s="37" customFormat="1" ht="27.75" customHeight="1">
      <c r="A37" s="172"/>
      <c r="B37" s="183"/>
      <c r="C37" s="8"/>
      <c r="D37" s="87" t="s">
        <v>23</v>
      </c>
      <c r="E37" s="38" t="s">
        <v>25</v>
      </c>
      <c r="F37" s="8">
        <v>0</v>
      </c>
      <c r="G37" s="8">
        <v>17.6</v>
      </c>
      <c r="H37" s="8"/>
      <c r="I37" s="8"/>
      <c r="J37" s="8">
        <f>SUM(F37:I37)</f>
        <v>17.6</v>
      </c>
      <c r="K37" s="13">
        <f>J37/17.6</f>
        <v>1</v>
      </c>
      <c r="L37" s="9" t="s">
        <v>120</v>
      </c>
    </row>
    <row r="38" spans="1:12" s="37" customFormat="1" ht="27.75" customHeight="1">
      <c r="A38" s="172"/>
      <c r="B38" s="23" t="s">
        <v>7</v>
      </c>
      <c r="C38" s="16"/>
      <c r="D38" s="31"/>
      <c r="E38" s="16">
        <v>71.1</v>
      </c>
      <c r="F38" s="16">
        <f>SUM(F34:F37)</f>
        <v>0</v>
      </c>
      <c r="G38" s="16">
        <f>SUM(G34:G37)</f>
        <v>71.1</v>
      </c>
      <c r="H38" s="16">
        <f>SUM(H34:H37)</f>
        <v>0</v>
      </c>
      <c r="I38" s="16">
        <f>SUM(I34:I37)</f>
        <v>0</v>
      </c>
      <c r="J38" s="16">
        <f>SUM(J34:J37)</f>
        <v>71.1</v>
      </c>
      <c r="K38" s="17">
        <f>J38/71.1</f>
        <v>1</v>
      </c>
      <c r="L38" s="20" t="s">
        <v>61</v>
      </c>
    </row>
    <row r="39" spans="1:12" s="37" customFormat="1" ht="31.5" customHeight="1">
      <c r="A39" s="171"/>
      <c r="B39" s="178" t="s">
        <v>31</v>
      </c>
      <c r="C39" s="12" t="s">
        <v>32</v>
      </c>
      <c r="D39" s="11" t="s">
        <v>24</v>
      </c>
      <c r="E39" s="25"/>
      <c r="F39" s="8" t="s">
        <v>24</v>
      </c>
      <c r="G39" s="8" t="s">
        <v>24</v>
      </c>
      <c r="H39" s="8"/>
      <c r="I39" s="8"/>
      <c r="J39" s="8"/>
      <c r="K39" s="13"/>
      <c r="L39" s="9" t="s">
        <v>112</v>
      </c>
    </row>
    <row r="40" spans="1:12" s="57" customFormat="1" ht="26.25" customHeight="1">
      <c r="A40" s="170">
        <v>6</v>
      </c>
      <c r="B40" s="179"/>
      <c r="C40" s="12" t="s">
        <v>19</v>
      </c>
      <c r="D40" s="11" t="s">
        <v>47</v>
      </c>
      <c r="E40" s="25"/>
      <c r="F40" s="8">
        <v>0</v>
      </c>
      <c r="G40" s="8">
        <v>0</v>
      </c>
      <c r="H40" s="8"/>
      <c r="I40" s="8"/>
      <c r="J40" s="8">
        <f>SUM(F40:I40)</f>
        <v>0</v>
      </c>
      <c r="K40" s="13">
        <f>J40/1</f>
        <v>0</v>
      </c>
      <c r="L40" s="47" t="s">
        <v>186</v>
      </c>
    </row>
    <row r="41" spans="1:12" s="57" customFormat="1" ht="42.75" customHeight="1">
      <c r="A41" s="172"/>
      <c r="B41" s="179"/>
      <c r="C41" s="12" t="s">
        <v>82</v>
      </c>
      <c r="D41" s="11" t="s">
        <v>81</v>
      </c>
      <c r="E41" s="25"/>
      <c r="F41" s="8">
        <v>3</v>
      </c>
      <c r="G41" s="8">
        <v>3</v>
      </c>
      <c r="H41" s="8"/>
      <c r="I41" s="8"/>
      <c r="J41" s="8">
        <f>SUM(F41:I41)</f>
        <v>6</v>
      </c>
      <c r="K41" s="13">
        <f>J41/12</f>
        <v>0.5</v>
      </c>
      <c r="L41" s="9" t="s">
        <v>110</v>
      </c>
    </row>
    <row r="42" spans="1:12" s="57" customFormat="1" ht="44.25" customHeight="1">
      <c r="A42" s="172"/>
      <c r="B42" s="179"/>
      <c r="C42" s="12" t="s">
        <v>74</v>
      </c>
      <c r="D42" s="11" t="s">
        <v>24</v>
      </c>
      <c r="E42" s="25"/>
      <c r="F42" s="8">
        <v>0</v>
      </c>
      <c r="G42" s="8">
        <v>0</v>
      </c>
      <c r="H42" s="8"/>
      <c r="I42" s="8"/>
      <c r="J42" s="8"/>
      <c r="K42" s="13"/>
      <c r="L42" s="9" t="s">
        <v>75</v>
      </c>
    </row>
    <row r="43" spans="1:12" s="57" customFormat="1" ht="30" customHeight="1">
      <c r="A43" s="172"/>
      <c r="B43" s="179"/>
      <c r="C43" s="195" t="s">
        <v>93</v>
      </c>
      <c r="D43" s="12" t="s">
        <v>142</v>
      </c>
      <c r="E43" s="25"/>
      <c r="F43" s="8" t="s">
        <v>106</v>
      </c>
      <c r="G43" s="8" t="s">
        <v>106</v>
      </c>
      <c r="H43" s="8"/>
      <c r="I43" s="8"/>
      <c r="J43" s="8"/>
      <c r="K43" s="13"/>
      <c r="L43" s="9" t="s">
        <v>143</v>
      </c>
    </row>
    <row r="44" spans="1:12" s="57" customFormat="1" ht="42" customHeight="1">
      <c r="A44" s="172"/>
      <c r="B44" s="179"/>
      <c r="C44" s="184"/>
      <c r="D44" s="12" t="s">
        <v>91</v>
      </c>
      <c r="E44" s="25"/>
      <c r="F44" s="8" t="s">
        <v>106</v>
      </c>
      <c r="G44" s="8" t="s">
        <v>106</v>
      </c>
      <c r="H44" s="8"/>
      <c r="I44" s="8"/>
      <c r="J44" s="8"/>
      <c r="K44" s="13"/>
      <c r="L44" s="9" t="s">
        <v>94</v>
      </c>
    </row>
    <row r="45" spans="1:12" s="57" customFormat="1" ht="30" customHeight="1">
      <c r="A45" s="172"/>
      <c r="B45" s="180"/>
      <c r="C45" s="185"/>
      <c r="D45" s="11" t="s">
        <v>92</v>
      </c>
      <c r="E45" s="25"/>
      <c r="F45" s="8" t="s">
        <v>106</v>
      </c>
      <c r="G45" s="8" t="s">
        <v>106</v>
      </c>
      <c r="H45" s="8"/>
      <c r="I45" s="8"/>
      <c r="J45" s="8"/>
      <c r="K45" s="13"/>
      <c r="L45" s="9" t="s">
        <v>95</v>
      </c>
    </row>
    <row r="46" spans="1:12" s="57" customFormat="1" ht="41.25" customHeight="1">
      <c r="A46" s="172"/>
      <c r="B46" s="52"/>
      <c r="C46" s="52"/>
      <c r="D46" s="44"/>
      <c r="E46" s="54"/>
      <c r="F46" s="52"/>
      <c r="G46" s="52"/>
      <c r="H46" s="52"/>
      <c r="I46" s="52"/>
      <c r="J46" s="52"/>
      <c r="K46" s="53"/>
      <c r="L46" s="20"/>
    </row>
    <row r="47" spans="1:12" s="57" customFormat="1" ht="26.25" customHeight="1">
      <c r="A47" s="171"/>
      <c r="B47" s="178" t="s">
        <v>33</v>
      </c>
      <c r="C47" s="8" t="s">
        <v>57</v>
      </c>
      <c r="D47" s="11" t="s">
        <v>64</v>
      </c>
      <c r="E47" s="25"/>
      <c r="F47" s="8">
        <v>7</v>
      </c>
      <c r="G47" s="8">
        <v>14</v>
      </c>
      <c r="H47" s="8"/>
      <c r="I47" s="8"/>
      <c r="J47" s="8"/>
      <c r="K47" s="13"/>
      <c r="L47" s="9"/>
    </row>
    <row r="48" spans="1:12" s="57" customFormat="1" ht="26.25" customHeight="1">
      <c r="A48" s="170">
        <v>7</v>
      </c>
      <c r="B48" s="179"/>
      <c r="C48" s="8" t="s">
        <v>56</v>
      </c>
      <c r="D48" s="11" t="s">
        <v>58</v>
      </c>
      <c r="E48" s="25"/>
      <c r="F48" s="8">
        <v>10</v>
      </c>
      <c r="G48" s="8">
        <v>30</v>
      </c>
      <c r="H48" s="8"/>
      <c r="I48" s="8"/>
      <c r="J48" s="8"/>
      <c r="K48" s="13"/>
      <c r="L48" s="9" t="s">
        <v>144</v>
      </c>
    </row>
    <row r="49" spans="1:12" s="57" customFormat="1" ht="26.25" customHeight="1">
      <c r="A49" s="172"/>
      <c r="B49" s="179"/>
      <c r="C49" s="12" t="s">
        <v>59</v>
      </c>
      <c r="D49" s="11" t="s">
        <v>60</v>
      </c>
      <c r="E49" s="25"/>
      <c r="F49" s="8">
        <v>13</v>
      </c>
      <c r="G49" s="8">
        <v>13</v>
      </c>
      <c r="H49" s="8"/>
      <c r="I49" s="8"/>
      <c r="J49" s="8"/>
      <c r="K49" s="13"/>
      <c r="L49" s="9"/>
    </row>
    <row r="50" spans="1:12" s="57" customFormat="1" ht="27" customHeight="1">
      <c r="A50" s="172"/>
      <c r="B50" s="179"/>
      <c r="C50" s="12" t="s">
        <v>34</v>
      </c>
      <c r="D50" s="11" t="s">
        <v>35</v>
      </c>
      <c r="E50" s="25"/>
      <c r="F50" s="8">
        <v>0</v>
      </c>
      <c r="G50" s="8">
        <v>7</v>
      </c>
      <c r="H50" s="8"/>
      <c r="I50" s="8"/>
      <c r="J50" s="8"/>
      <c r="K50" s="13"/>
      <c r="L50" s="9"/>
    </row>
    <row r="51" spans="1:12" s="57" customFormat="1" ht="26.25" customHeight="1">
      <c r="A51" s="172"/>
      <c r="B51" s="179"/>
      <c r="C51" s="12" t="s">
        <v>83</v>
      </c>
      <c r="D51" s="11" t="s">
        <v>76</v>
      </c>
      <c r="E51" s="25"/>
      <c r="F51" s="8">
        <v>0</v>
      </c>
      <c r="G51" s="8">
        <v>0</v>
      </c>
      <c r="H51" s="8"/>
      <c r="I51" s="8"/>
      <c r="J51" s="8"/>
      <c r="K51" s="13"/>
      <c r="L51" s="9"/>
    </row>
    <row r="52" spans="1:12" s="57" customFormat="1" ht="26.25" customHeight="1">
      <c r="A52" s="172"/>
      <c r="B52" s="179"/>
      <c r="C52" s="12" t="s">
        <v>84</v>
      </c>
      <c r="D52" s="11" t="s">
        <v>86</v>
      </c>
      <c r="E52" s="25"/>
      <c r="F52" s="8">
        <v>10</v>
      </c>
      <c r="G52" s="8">
        <v>17</v>
      </c>
      <c r="H52" s="8"/>
      <c r="I52" s="8"/>
      <c r="J52" s="8"/>
      <c r="K52" s="13"/>
      <c r="L52" s="9"/>
    </row>
    <row r="53" spans="1:12" s="57" customFormat="1" ht="26.25" customHeight="1">
      <c r="A53" s="172"/>
      <c r="B53" s="179"/>
      <c r="C53" s="12" t="s">
        <v>85</v>
      </c>
      <c r="D53" s="11" t="s">
        <v>73</v>
      </c>
      <c r="E53" s="25"/>
      <c r="F53" s="8">
        <v>0</v>
      </c>
      <c r="G53" s="8">
        <v>0</v>
      </c>
      <c r="H53" s="8"/>
      <c r="I53" s="8"/>
      <c r="J53" s="8"/>
      <c r="K53" s="13"/>
      <c r="L53" s="9"/>
    </row>
    <row r="54" spans="1:12" s="57" customFormat="1" ht="26.25" customHeight="1">
      <c r="A54" s="172"/>
      <c r="B54" s="179"/>
      <c r="C54" s="12" t="s">
        <v>88</v>
      </c>
      <c r="D54" s="11" t="s">
        <v>87</v>
      </c>
      <c r="E54" s="25"/>
      <c r="F54" s="8">
        <v>0</v>
      </c>
      <c r="G54" s="8">
        <v>2</v>
      </c>
      <c r="H54" s="8"/>
      <c r="I54" s="8"/>
      <c r="J54" s="8"/>
      <c r="K54" s="13"/>
      <c r="L54" s="9"/>
    </row>
    <row r="55" spans="1:12" s="57" customFormat="1" ht="26.25" customHeight="1">
      <c r="A55" s="172"/>
      <c r="B55" s="179"/>
      <c r="C55" s="12" t="s">
        <v>101</v>
      </c>
      <c r="D55" s="11" t="s">
        <v>73</v>
      </c>
      <c r="E55" s="25"/>
      <c r="F55" s="8">
        <v>6</v>
      </c>
      <c r="G55" s="8">
        <v>6</v>
      </c>
      <c r="H55" s="8"/>
      <c r="I55" s="8"/>
      <c r="J55" s="8"/>
      <c r="K55" s="13"/>
      <c r="L55" s="9"/>
    </row>
    <row r="56" spans="1:12" s="57" customFormat="1" ht="26.25" customHeight="1">
      <c r="A56" s="172"/>
      <c r="B56" s="179"/>
      <c r="C56" s="12" t="s">
        <v>102</v>
      </c>
      <c r="D56" s="11" t="s">
        <v>103</v>
      </c>
      <c r="E56" s="25"/>
      <c r="F56" s="8">
        <v>0</v>
      </c>
      <c r="G56" s="8">
        <v>0</v>
      </c>
      <c r="H56" s="8"/>
      <c r="I56" s="8"/>
      <c r="J56" s="8"/>
      <c r="K56" s="13"/>
      <c r="L56" s="9"/>
    </row>
    <row r="57" spans="1:12" s="57" customFormat="1" ht="26.25" customHeight="1">
      <c r="A57" s="172"/>
      <c r="B57" s="180"/>
      <c r="C57" s="12" t="s">
        <v>89</v>
      </c>
      <c r="D57" s="11" t="s">
        <v>90</v>
      </c>
      <c r="E57" s="25"/>
      <c r="F57" s="8">
        <v>0</v>
      </c>
      <c r="G57" s="8">
        <v>1</v>
      </c>
      <c r="H57" s="8"/>
      <c r="I57" s="8"/>
      <c r="J57" s="8"/>
      <c r="K57" s="13"/>
      <c r="L57" s="9"/>
    </row>
    <row r="58" spans="1:12" s="57" customFormat="1" ht="26.25" customHeight="1">
      <c r="A58" s="172"/>
      <c r="B58" s="71"/>
      <c r="C58" s="72"/>
      <c r="D58" s="73"/>
      <c r="E58" s="74"/>
      <c r="F58" s="18"/>
      <c r="G58" s="18"/>
      <c r="H58" s="18"/>
      <c r="I58" s="18"/>
      <c r="J58" s="18"/>
      <c r="K58" s="22"/>
      <c r="L58" s="20" t="s">
        <v>96</v>
      </c>
    </row>
    <row r="59" spans="1:12" s="57" customFormat="1" ht="60" customHeight="1">
      <c r="A59" s="171"/>
      <c r="B59" s="39" t="s">
        <v>36</v>
      </c>
      <c r="C59" s="12" t="s">
        <v>16</v>
      </c>
      <c r="D59" s="11"/>
      <c r="E59" s="25"/>
      <c r="F59" s="8">
        <v>0</v>
      </c>
      <c r="G59" s="8">
        <v>1</v>
      </c>
      <c r="H59" s="8">
        <v>0</v>
      </c>
      <c r="I59" s="8"/>
      <c r="J59" s="8">
        <f>SUM(F59:I59)</f>
        <v>1</v>
      </c>
      <c r="K59" s="13">
        <f>J59/2</f>
        <v>0.5</v>
      </c>
      <c r="L59" s="9" t="s">
        <v>187</v>
      </c>
    </row>
    <row r="60" spans="1:12" s="57" customFormat="1" ht="26.25" customHeight="1">
      <c r="A60" s="170">
        <v>8</v>
      </c>
      <c r="B60" s="56"/>
      <c r="C60" s="55"/>
      <c r="D60" s="44"/>
      <c r="E60" s="54"/>
      <c r="F60" s="52"/>
      <c r="G60" s="52"/>
      <c r="H60" s="52"/>
      <c r="I60" s="52"/>
      <c r="J60" s="52"/>
      <c r="K60" s="53"/>
      <c r="L60" s="20" t="s">
        <v>188</v>
      </c>
    </row>
    <row r="61" spans="1:12" s="57" customFormat="1" ht="26.25" customHeight="1">
      <c r="A61" s="171"/>
      <c r="B61" s="124" t="s">
        <v>124</v>
      </c>
      <c r="C61" s="12" t="s">
        <v>37</v>
      </c>
      <c r="D61" s="87" t="s">
        <v>147</v>
      </c>
      <c r="E61" s="25"/>
      <c r="F61" s="8">
        <v>0</v>
      </c>
      <c r="G61" s="8">
        <v>0</v>
      </c>
      <c r="H61" s="8"/>
      <c r="I61" s="8"/>
      <c r="J61" s="8">
        <f>SUM(F61:I61)</f>
        <v>0</v>
      </c>
      <c r="K61" s="13">
        <f>J61/17</f>
        <v>0</v>
      </c>
      <c r="L61" s="9" t="s">
        <v>146</v>
      </c>
    </row>
    <row r="62" spans="1:12" s="57" customFormat="1" ht="29.25" customHeight="1">
      <c r="A62" s="170">
        <v>9</v>
      </c>
      <c r="B62" s="35"/>
      <c r="C62" s="23"/>
      <c r="D62" s="31"/>
      <c r="E62" s="19"/>
      <c r="F62" s="16"/>
      <c r="G62" s="16"/>
      <c r="H62" s="16"/>
      <c r="I62" s="16"/>
      <c r="J62" s="16"/>
      <c r="K62" s="17"/>
      <c r="L62" s="20" t="s">
        <v>148</v>
      </c>
    </row>
    <row r="63" spans="1:12" ht="42" customHeight="1">
      <c r="A63" s="171"/>
      <c r="B63" s="99" t="s">
        <v>104</v>
      </c>
      <c r="C63" s="95"/>
      <c r="D63" s="96"/>
      <c r="E63" s="97"/>
      <c r="F63" s="98">
        <v>0</v>
      </c>
      <c r="G63" s="98">
        <v>3</v>
      </c>
      <c r="H63" s="98"/>
      <c r="I63" s="98"/>
      <c r="J63" s="98"/>
      <c r="K63" s="102"/>
      <c r="L63" s="112" t="s">
        <v>189</v>
      </c>
    </row>
    <row r="64" spans="1:12" ht="26.25" customHeight="1">
      <c r="A64" s="170">
        <v>10</v>
      </c>
      <c r="B64" s="35"/>
      <c r="C64" s="23"/>
      <c r="D64" s="31"/>
      <c r="E64" s="19"/>
      <c r="F64" s="16"/>
      <c r="G64" s="16"/>
      <c r="H64" s="52"/>
      <c r="I64" s="16"/>
      <c r="J64" s="16"/>
      <c r="K64" s="17"/>
      <c r="L64" s="20" t="s">
        <v>149</v>
      </c>
    </row>
    <row r="65" spans="1:12" ht="26.25" customHeight="1">
      <c r="A65" s="172"/>
      <c r="B65" s="39" t="s">
        <v>38</v>
      </c>
      <c r="C65" s="12" t="s">
        <v>39</v>
      </c>
      <c r="D65" s="11"/>
      <c r="E65" s="25"/>
      <c r="F65" s="8">
        <v>0</v>
      </c>
      <c r="G65" s="8">
        <v>0</v>
      </c>
      <c r="H65" s="8"/>
      <c r="I65" s="8"/>
      <c r="J65" s="8">
        <f>SUM(F65:I65)</f>
        <v>0</v>
      </c>
      <c r="K65" s="13">
        <f>J65/1</f>
        <v>0</v>
      </c>
      <c r="L65" s="9" t="s">
        <v>146</v>
      </c>
    </row>
    <row r="66" spans="1:12" ht="26.25" customHeight="1">
      <c r="A66" s="171"/>
      <c r="B66" s="23"/>
      <c r="C66" s="23"/>
      <c r="D66" s="31"/>
      <c r="E66" s="19"/>
      <c r="F66" s="16"/>
      <c r="G66" s="16"/>
      <c r="H66" s="16"/>
      <c r="I66" s="16"/>
      <c r="J66" s="16"/>
      <c r="K66" s="17"/>
      <c r="L66" s="20" t="s">
        <v>148</v>
      </c>
    </row>
    <row r="67" spans="1:2" ht="26.25" customHeight="1">
      <c r="A67" s="137"/>
      <c r="B67" s="57"/>
    </row>
    <row r="68" ht="30" customHeight="1"/>
    <row r="69" ht="30" customHeight="1"/>
    <row r="70" ht="30" customHeight="1"/>
    <row r="71" ht="30" customHeight="1"/>
    <row r="72" ht="30" customHeight="1"/>
    <row r="73" ht="26.25" customHeight="1"/>
    <row r="74" ht="34.5" customHeight="1"/>
    <row r="75" ht="26.25" customHeight="1"/>
    <row r="76" ht="34.5" customHeight="1"/>
    <row r="77" ht="28.5" customHeight="1"/>
    <row r="78" ht="29.25" customHeight="1"/>
    <row r="79" ht="27" customHeight="1"/>
    <row r="80" ht="34.5" customHeight="1"/>
    <row r="81" ht="24.75" customHeight="1"/>
    <row r="82" ht="28.5" customHeight="1"/>
    <row r="83" ht="24.75" customHeight="1"/>
    <row r="84" ht="27" customHeight="1"/>
    <row r="85" spans="1:12" s="14" customFormat="1" ht="26.25" customHeight="1">
      <c r="A85"/>
      <c r="B85"/>
      <c r="C85"/>
      <c r="D85"/>
      <c r="E85"/>
      <c r="F85"/>
      <c r="G85"/>
      <c r="H85"/>
      <c r="I85"/>
      <c r="J85"/>
      <c r="K85"/>
      <c r="L85"/>
    </row>
    <row r="86" ht="15.75" customHeight="1"/>
    <row r="87" ht="16.5" customHeight="1"/>
    <row r="88" ht="17.25" customHeight="1"/>
    <row r="89" ht="55.5" customHeight="1"/>
    <row r="90" ht="111" customHeight="1"/>
    <row r="91" ht="117" customHeight="1"/>
    <row r="92" ht="18" customHeight="1"/>
    <row r="93" ht="26.25" customHeight="1"/>
    <row r="94" ht="18.75" customHeight="1"/>
    <row r="95" ht="27.75" customHeight="1"/>
    <row r="96" ht="30" customHeight="1"/>
    <row r="97" ht="28.5" customHeight="1"/>
    <row r="98" ht="33" customHeight="1"/>
    <row r="99" ht="16.5" customHeight="1"/>
    <row r="100" ht="27.75" customHeight="1"/>
    <row r="101" ht="29.25" customHeight="1"/>
    <row r="102" ht="50.25" customHeight="1"/>
    <row r="103" ht="29.25" customHeight="1"/>
    <row r="104" ht="29.25" customHeight="1"/>
    <row r="105" ht="38.25" customHeight="1"/>
    <row r="106" ht="66" customHeight="1"/>
    <row r="107" ht="25.5" customHeight="1"/>
    <row r="108" ht="64.5" customHeight="1"/>
    <row r="109" ht="22.5" customHeight="1"/>
    <row r="110" ht="43.5" customHeight="1"/>
    <row r="111" ht="42" customHeight="1"/>
    <row r="112" ht="20.25" customHeight="1"/>
    <row r="113" ht="45" customHeight="1"/>
    <row r="114" ht="17.25" customHeight="1"/>
    <row r="115" ht="48.75" customHeight="1"/>
    <row r="116" ht="18" customHeight="1"/>
    <row r="117" ht="45.75" customHeight="1"/>
    <row r="118" ht="48" customHeight="1"/>
    <row r="119" ht="15.75" customHeight="1"/>
    <row r="120" ht="12" customHeight="1"/>
    <row r="121" ht="111" customHeight="1"/>
    <row r="122" spans="1:12" s="14" customFormat="1" ht="20.25" customHeight="1">
      <c r="A122"/>
      <c r="B122"/>
      <c r="C122"/>
      <c r="D122"/>
      <c r="E122"/>
      <c r="F122"/>
      <c r="G122"/>
      <c r="H122"/>
      <c r="I122"/>
      <c r="J122"/>
      <c r="K122"/>
      <c r="L122"/>
    </row>
    <row r="123" spans="1:12" s="14" customFormat="1" ht="27" customHeight="1">
      <c r="A123"/>
      <c r="B123"/>
      <c r="C123"/>
      <c r="D123"/>
      <c r="E123"/>
      <c r="F123"/>
      <c r="G123"/>
      <c r="H123"/>
      <c r="I123"/>
      <c r="J123"/>
      <c r="K123"/>
      <c r="L123"/>
    </row>
    <row r="124" spans="1:12" s="14" customFormat="1" ht="30" customHeight="1">
      <c r="A124"/>
      <c r="B124"/>
      <c r="C124"/>
      <c r="D124"/>
      <c r="E124"/>
      <c r="F124"/>
      <c r="G124"/>
      <c r="H124"/>
      <c r="I124"/>
      <c r="J124"/>
      <c r="K124"/>
      <c r="L124"/>
    </row>
    <row r="125" spans="1:12" s="14" customFormat="1" ht="18.75" customHeight="1">
      <c r="A125"/>
      <c r="B125"/>
      <c r="C125"/>
      <c r="D125"/>
      <c r="E125"/>
      <c r="F125"/>
      <c r="G125"/>
      <c r="H125"/>
      <c r="I125"/>
      <c r="J125"/>
      <c r="K125"/>
      <c r="L125"/>
    </row>
    <row r="126" spans="1:12" s="14" customFormat="1" ht="12" customHeight="1">
      <c r="A126"/>
      <c r="B126"/>
      <c r="C126"/>
      <c r="D126"/>
      <c r="E126"/>
      <c r="F126"/>
      <c r="G126"/>
      <c r="H126"/>
      <c r="I126"/>
      <c r="J126"/>
      <c r="K126"/>
      <c r="L126"/>
    </row>
    <row r="127" spans="1:12" s="14" customFormat="1" ht="12" customHeight="1">
      <c r="A127"/>
      <c r="B127"/>
      <c r="C127"/>
      <c r="D127"/>
      <c r="E127"/>
      <c r="F127"/>
      <c r="G127"/>
      <c r="H127"/>
      <c r="I127"/>
      <c r="J127"/>
      <c r="K127"/>
      <c r="L127"/>
    </row>
    <row r="128" spans="1:12" s="14" customFormat="1" ht="12" customHeight="1">
      <c r="A128"/>
      <c r="B128"/>
      <c r="C128"/>
      <c r="D128"/>
      <c r="E128"/>
      <c r="F128"/>
      <c r="G128"/>
      <c r="H128"/>
      <c r="I128"/>
      <c r="J128"/>
      <c r="K128"/>
      <c r="L128"/>
    </row>
    <row r="129" spans="1:12" s="14" customFormat="1" ht="12" customHeight="1">
      <c r="A129"/>
      <c r="B129"/>
      <c r="C129"/>
      <c r="D129"/>
      <c r="E129"/>
      <c r="F129"/>
      <c r="G129"/>
      <c r="H129"/>
      <c r="I129"/>
      <c r="J129"/>
      <c r="K129"/>
      <c r="L129"/>
    </row>
    <row r="130" spans="1:12" s="14" customFormat="1" ht="15" customHeight="1">
      <c r="A130"/>
      <c r="B130"/>
      <c r="C130"/>
      <c r="D130"/>
      <c r="E130"/>
      <c r="F130"/>
      <c r="G130"/>
      <c r="H130"/>
      <c r="I130"/>
      <c r="J130"/>
      <c r="K130"/>
      <c r="L130"/>
    </row>
    <row r="131" spans="1:12" s="14" customFormat="1" ht="12" customHeight="1">
      <c r="A131"/>
      <c r="B131"/>
      <c r="C131"/>
      <c r="D131"/>
      <c r="E131"/>
      <c r="F131"/>
      <c r="G131"/>
      <c r="H131"/>
      <c r="I131"/>
      <c r="J131"/>
      <c r="K131"/>
      <c r="L131"/>
    </row>
    <row r="132" spans="1:12" s="14" customFormat="1" ht="12" customHeight="1">
      <c r="A132"/>
      <c r="B132"/>
      <c r="C132"/>
      <c r="D132"/>
      <c r="E132"/>
      <c r="F132"/>
      <c r="G132"/>
      <c r="H132"/>
      <c r="I132"/>
      <c r="J132"/>
      <c r="K132"/>
      <c r="L132"/>
    </row>
    <row r="133" spans="1:12" s="14" customFormat="1" ht="12" customHeight="1">
      <c r="A133"/>
      <c r="B133"/>
      <c r="C133"/>
      <c r="D133"/>
      <c r="E133"/>
      <c r="F133"/>
      <c r="G133"/>
      <c r="H133"/>
      <c r="I133"/>
      <c r="J133"/>
      <c r="K133"/>
      <c r="L133"/>
    </row>
    <row r="134" spans="1:12" s="14" customFormat="1" ht="12" customHeight="1">
      <c r="A134"/>
      <c r="B134"/>
      <c r="C134"/>
      <c r="D134"/>
      <c r="E134"/>
      <c r="F134"/>
      <c r="G134"/>
      <c r="H134"/>
      <c r="I134"/>
      <c r="J134"/>
      <c r="K134"/>
      <c r="L134"/>
    </row>
    <row r="135" spans="1:12" s="14" customFormat="1" ht="12" customHeight="1">
      <c r="A135"/>
      <c r="B135"/>
      <c r="C135"/>
      <c r="D135"/>
      <c r="E135"/>
      <c r="F135"/>
      <c r="G135"/>
      <c r="H135"/>
      <c r="I135"/>
      <c r="J135"/>
      <c r="K135"/>
      <c r="L135"/>
    </row>
    <row r="136" ht="12" customHeight="1"/>
    <row r="137" ht="27.75" customHeight="1"/>
    <row r="138" ht="12" customHeight="1"/>
    <row r="139" ht="17.25" customHeight="1"/>
    <row r="140" ht="46.5" customHeight="1"/>
    <row r="141" ht="16.5" customHeight="1"/>
    <row r="142" ht="15.75" customHeight="1"/>
    <row r="143" ht="13.5" customHeight="1"/>
    <row r="144" ht="46.5" customHeight="1"/>
    <row r="145" ht="33.75" customHeight="1"/>
    <row r="146" ht="44.25" customHeight="1"/>
    <row r="147" ht="45" customHeight="1"/>
    <row r="148" ht="39" customHeight="1"/>
    <row r="149" ht="21.75"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6.5" customHeight="1"/>
    <row r="162" ht="12" customHeight="1"/>
    <row r="163" spans="1:12" s="15" customFormat="1" ht="26.25" customHeight="1">
      <c r="A163"/>
      <c r="B163"/>
      <c r="C163"/>
      <c r="D163"/>
      <c r="E163"/>
      <c r="F163"/>
      <c r="G163"/>
      <c r="H163"/>
      <c r="I163"/>
      <c r="J163"/>
      <c r="K163"/>
      <c r="L163"/>
    </row>
    <row r="164" ht="12" customHeight="1"/>
    <row r="165" ht="12" customHeight="1"/>
    <row r="166" ht="12" customHeight="1"/>
    <row r="167" ht="12" customHeight="1"/>
    <row r="168" ht="41.25" customHeight="1"/>
    <row r="169" ht="32.25" customHeight="1"/>
    <row r="170" ht="28.5" customHeight="1"/>
    <row r="171" ht="12" customHeight="1"/>
    <row r="172" ht="12" customHeight="1"/>
    <row r="173" ht="12" customHeight="1"/>
    <row r="174" ht="12" customHeight="1"/>
    <row r="175" ht="12" customHeight="1"/>
    <row r="176" ht="26.25" customHeight="1"/>
    <row r="177" ht="12" customHeight="1"/>
    <row r="178" ht="12" customHeight="1"/>
    <row r="179" ht="12" customHeight="1"/>
    <row r="180" ht="12" customHeight="1"/>
    <row r="181" ht="12" customHeight="1"/>
  </sheetData>
  <sheetProtection/>
  <mergeCells count="25">
    <mergeCell ref="C43:C45"/>
    <mergeCell ref="B47:B57"/>
    <mergeCell ref="A23:A25"/>
    <mergeCell ref="A60:A61"/>
    <mergeCell ref="A40:A47"/>
    <mergeCell ref="A48:A59"/>
    <mergeCell ref="A26:A29"/>
    <mergeCell ref="A1:L1"/>
    <mergeCell ref="A2:L2"/>
    <mergeCell ref="F3:I3"/>
    <mergeCell ref="D3:E3"/>
    <mergeCell ref="A5:A18"/>
    <mergeCell ref="C26:C27"/>
    <mergeCell ref="B26:B27"/>
    <mergeCell ref="E26:E27"/>
    <mergeCell ref="B19:B21"/>
    <mergeCell ref="A62:A63"/>
    <mergeCell ref="A64:A66"/>
    <mergeCell ref="B6:B7"/>
    <mergeCell ref="B14:B15"/>
    <mergeCell ref="B9:B12"/>
    <mergeCell ref="B39:B45"/>
    <mergeCell ref="B34:B37"/>
    <mergeCell ref="A30:A39"/>
    <mergeCell ref="B30:B32"/>
  </mergeCells>
  <printOptions horizontalCentered="1" verticalCentered="1"/>
  <pageMargins left="0.31" right="1.2" top="0.52" bottom="1" header="0.5" footer="0.5"/>
  <pageSetup horizontalDpi="600" verticalDpi="600" orientation="landscape" paperSize="9" scale="52" r:id="rId1"/>
  <rowBreaks count="2" manualBreakCount="2">
    <brk id="7" max="255" man="1"/>
    <brk id="51" max="255" man="1"/>
  </rowBreaks>
</worksheet>
</file>

<file path=xl/worksheets/sheet2.xml><?xml version="1.0" encoding="utf-8"?>
<worksheet xmlns="http://schemas.openxmlformats.org/spreadsheetml/2006/main" xmlns:r="http://schemas.openxmlformats.org/officeDocument/2006/relationships">
  <dimension ref="A1:L38"/>
  <sheetViews>
    <sheetView zoomScalePageLayoutView="0" workbookViewId="0" topLeftCell="A25">
      <selection activeCell="L27" sqref="L27"/>
    </sheetView>
  </sheetViews>
  <sheetFormatPr defaultColWidth="9.140625" defaultRowHeight="12.75"/>
  <cols>
    <col min="1" max="1" width="5.421875" style="0" customWidth="1"/>
    <col min="2" max="2" width="23.57421875" style="0" customWidth="1"/>
    <col min="3" max="3" width="13.421875" style="0" customWidth="1"/>
    <col min="4" max="5" width="10.57421875" style="0" customWidth="1"/>
    <col min="6" max="11" width="9.140625" style="57" customWidth="1"/>
    <col min="12" max="12" width="36.140625" style="57" customWidth="1"/>
  </cols>
  <sheetData>
    <row r="1" spans="1:12" ht="12.75">
      <c r="A1" s="186" t="s">
        <v>154</v>
      </c>
      <c r="B1" s="186"/>
      <c r="C1" s="186"/>
      <c r="D1" s="186"/>
      <c r="E1" s="186"/>
      <c r="F1" s="186"/>
      <c r="G1" s="186"/>
      <c r="H1" s="186"/>
      <c r="I1" s="186"/>
      <c r="J1" s="186"/>
      <c r="K1" s="186"/>
      <c r="L1" s="186"/>
    </row>
    <row r="2" spans="1:12" ht="12.75">
      <c r="A2" s="186" t="s">
        <v>40</v>
      </c>
      <c r="B2" s="186"/>
      <c r="C2" s="186"/>
      <c r="D2" s="186"/>
      <c r="E2" s="186"/>
      <c r="F2" s="186"/>
      <c r="G2" s="186"/>
      <c r="H2" s="186"/>
      <c r="I2" s="186"/>
      <c r="J2" s="186"/>
      <c r="K2" s="186"/>
      <c r="L2" s="186"/>
    </row>
    <row r="3" spans="1:12" ht="12.75">
      <c r="A3" s="1" t="s">
        <v>0</v>
      </c>
      <c r="B3" s="1" t="s">
        <v>1</v>
      </c>
      <c r="C3" s="1" t="s">
        <v>11</v>
      </c>
      <c r="D3" s="187" t="s">
        <v>2</v>
      </c>
      <c r="E3" s="189"/>
      <c r="F3" s="187" t="s">
        <v>68</v>
      </c>
      <c r="G3" s="188"/>
      <c r="H3" s="188"/>
      <c r="I3" s="189"/>
      <c r="J3" s="1"/>
      <c r="K3" s="2" t="s">
        <v>12</v>
      </c>
      <c r="L3" s="1" t="s">
        <v>8</v>
      </c>
    </row>
    <row r="4" spans="1:12" ht="13.5" thickBot="1">
      <c r="A4" s="3"/>
      <c r="B4" s="3"/>
      <c r="C4" s="3" t="s">
        <v>14</v>
      </c>
      <c r="D4" s="3" t="s">
        <v>9</v>
      </c>
      <c r="E4" s="3" t="s">
        <v>10</v>
      </c>
      <c r="F4" s="4" t="s">
        <v>3</v>
      </c>
      <c r="G4" s="4" t="s">
        <v>4</v>
      </c>
      <c r="H4" s="4" t="s">
        <v>5</v>
      </c>
      <c r="I4" s="4" t="s">
        <v>6</v>
      </c>
      <c r="J4" s="3" t="s">
        <v>7</v>
      </c>
      <c r="K4" s="3" t="s">
        <v>13</v>
      </c>
      <c r="L4" s="3"/>
    </row>
    <row r="5" spans="1:12" ht="52.5" thickTop="1">
      <c r="A5" s="199">
        <v>1</v>
      </c>
      <c r="B5" s="168" t="s">
        <v>183</v>
      </c>
      <c r="C5" s="159" t="s">
        <v>171</v>
      </c>
      <c r="D5" s="108">
        <v>350</v>
      </c>
      <c r="E5" s="160"/>
      <c r="F5" s="108">
        <v>0</v>
      </c>
      <c r="G5" s="108">
        <v>0</v>
      </c>
      <c r="H5" s="161"/>
      <c r="I5" s="162"/>
      <c r="J5" s="163"/>
      <c r="K5" s="163"/>
      <c r="L5" s="169" t="s">
        <v>184</v>
      </c>
    </row>
    <row r="6" spans="1:12" ht="12.75">
      <c r="A6" s="200"/>
      <c r="B6" s="61"/>
      <c r="C6" s="77"/>
      <c r="D6" s="119"/>
      <c r="E6" s="120"/>
      <c r="F6" s="119"/>
      <c r="G6" s="119"/>
      <c r="H6" s="121"/>
      <c r="I6" s="119"/>
      <c r="J6" s="120"/>
      <c r="K6" s="120"/>
      <c r="L6" s="120"/>
    </row>
    <row r="7" spans="1:12" ht="12.75">
      <c r="A7" s="201">
        <v>2</v>
      </c>
      <c r="B7" s="146" t="s">
        <v>164</v>
      </c>
      <c r="C7" s="148"/>
      <c r="D7" s="151"/>
      <c r="E7" s="152"/>
      <c r="F7" s="151"/>
      <c r="G7" s="151"/>
      <c r="H7" s="153"/>
      <c r="I7" s="151"/>
      <c r="J7" s="152"/>
      <c r="K7" s="152"/>
      <c r="L7" s="152"/>
    </row>
    <row r="8" spans="1:12" ht="12.75">
      <c r="A8" s="199"/>
      <c r="B8" s="146"/>
      <c r="C8" s="148"/>
      <c r="D8" s="148"/>
      <c r="E8" s="149"/>
      <c r="F8" s="148"/>
      <c r="G8" s="148"/>
      <c r="H8" s="150"/>
      <c r="I8" s="148"/>
      <c r="J8" s="149"/>
      <c r="K8" s="149"/>
      <c r="L8" s="149"/>
    </row>
    <row r="9" spans="1:12" ht="39">
      <c r="A9" s="199"/>
      <c r="B9" s="146" t="s">
        <v>165</v>
      </c>
      <c r="C9" s="108">
        <v>73</v>
      </c>
      <c r="D9" s="108">
        <v>34</v>
      </c>
      <c r="E9" s="163"/>
      <c r="F9" s="108">
        <v>0</v>
      </c>
      <c r="G9" s="108">
        <v>0</v>
      </c>
      <c r="H9" s="165"/>
      <c r="I9" s="108"/>
      <c r="J9" s="163">
        <f>SUM(F9:I9)</f>
        <v>0</v>
      </c>
      <c r="K9" s="163">
        <v>0</v>
      </c>
      <c r="L9" s="164" t="s">
        <v>172</v>
      </c>
    </row>
    <row r="10" spans="1:12" ht="12.75">
      <c r="A10" s="199"/>
      <c r="B10" s="147"/>
      <c r="C10" s="77"/>
      <c r="D10" s="119"/>
      <c r="E10" s="120"/>
      <c r="F10" s="119"/>
      <c r="G10" s="119"/>
      <c r="H10" s="121"/>
      <c r="I10" s="119"/>
      <c r="J10" s="120"/>
      <c r="K10" s="120"/>
      <c r="L10" s="120"/>
    </row>
    <row r="11" spans="1:12" ht="12.75">
      <c r="A11" s="199"/>
      <c r="B11" s="179" t="s">
        <v>166</v>
      </c>
      <c r="C11" s="6">
        <v>76</v>
      </c>
      <c r="D11" s="8" t="s">
        <v>113</v>
      </c>
      <c r="E11" s="195" t="s">
        <v>167</v>
      </c>
      <c r="F11" s="8">
        <v>0</v>
      </c>
      <c r="G11" s="8">
        <v>0</v>
      </c>
      <c r="H11" s="154"/>
      <c r="I11" s="8"/>
      <c r="J11" s="155">
        <f>SUM(F11:I11)</f>
        <v>0</v>
      </c>
      <c r="K11" s="156">
        <f>J11/22</f>
        <v>0</v>
      </c>
      <c r="L11" s="157" t="s">
        <v>168</v>
      </c>
    </row>
    <row r="12" spans="1:12" ht="37.5" customHeight="1">
      <c r="A12" s="199"/>
      <c r="B12" s="179"/>
      <c r="C12" s="8">
        <v>75</v>
      </c>
      <c r="D12" s="8" t="s">
        <v>114</v>
      </c>
      <c r="E12" s="185"/>
      <c r="F12" s="8">
        <v>0</v>
      </c>
      <c r="G12" s="8">
        <v>0</v>
      </c>
      <c r="H12" s="154"/>
      <c r="I12" s="8"/>
      <c r="J12" s="155">
        <f>SUM(F12:I12)</f>
        <v>0</v>
      </c>
      <c r="K12" s="156">
        <f>J12/72</f>
        <v>0</v>
      </c>
      <c r="L12" s="157" t="s">
        <v>169</v>
      </c>
    </row>
    <row r="13" spans="1:12" ht="38.25" customHeight="1">
      <c r="A13" s="200"/>
      <c r="B13" s="139"/>
      <c r="C13" s="140"/>
      <c r="D13" s="140"/>
      <c r="E13" s="141"/>
      <c r="F13" s="142"/>
      <c r="G13" s="142"/>
      <c r="H13" s="143"/>
      <c r="I13" s="142"/>
      <c r="J13" s="144"/>
      <c r="K13" s="145"/>
      <c r="L13" s="158" t="s">
        <v>170</v>
      </c>
    </row>
    <row r="14" spans="1:12" ht="25.5">
      <c r="A14" s="170">
        <v>3</v>
      </c>
      <c r="B14" s="193" t="s">
        <v>79</v>
      </c>
      <c r="C14" s="170" t="s">
        <v>48</v>
      </c>
      <c r="D14" s="38" t="s">
        <v>43</v>
      </c>
      <c r="E14" s="166" t="s">
        <v>107</v>
      </c>
      <c r="F14" s="110">
        <v>1964.45</v>
      </c>
      <c r="G14" s="110">
        <v>826.5</v>
      </c>
      <c r="H14" s="110"/>
      <c r="I14" s="110"/>
      <c r="J14" s="110">
        <f>SUM(F14:I14)</f>
        <v>2790.95</v>
      </c>
      <c r="K14" s="13">
        <f>J14/2400</f>
        <v>1.1628958333333332</v>
      </c>
      <c r="L14" s="89" t="s">
        <v>173</v>
      </c>
    </row>
    <row r="15" spans="1:12" ht="25.5">
      <c r="A15" s="172"/>
      <c r="B15" s="204"/>
      <c r="C15" s="172"/>
      <c r="D15" s="38" t="s">
        <v>44</v>
      </c>
      <c r="E15" s="166" t="s">
        <v>70</v>
      </c>
      <c r="F15" s="8">
        <v>111.24</v>
      </c>
      <c r="G15" s="8">
        <v>89.34</v>
      </c>
      <c r="H15" s="8"/>
      <c r="I15" s="8"/>
      <c r="J15" s="8">
        <f>SUM(F15:I15)</f>
        <v>200.57999999999998</v>
      </c>
      <c r="K15" s="13">
        <f>J15/360</f>
        <v>0.5571666666666666</v>
      </c>
      <c r="L15" s="89" t="s">
        <v>111</v>
      </c>
    </row>
    <row r="16" spans="1:12" ht="25.5">
      <c r="A16" s="172"/>
      <c r="B16" s="204"/>
      <c r="C16" s="171"/>
      <c r="D16" s="38" t="s">
        <v>46</v>
      </c>
      <c r="E16" s="12" t="s">
        <v>77</v>
      </c>
      <c r="F16" s="8">
        <v>1</v>
      </c>
      <c r="G16" s="8">
        <v>1</v>
      </c>
      <c r="H16" s="8"/>
      <c r="I16" s="8"/>
      <c r="J16" s="8">
        <f>SUM(F16:I16)</f>
        <v>2</v>
      </c>
      <c r="K16" s="167">
        <f>J16/3</f>
        <v>0.6666666666666666</v>
      </c>
      <c r="L16" s="89" t="s">
        <v>108</v>
      </c>
    </row>
    <row r="17" spans="1:12" ht="39">
      <c r="A17" s="172"/>
      <c r="B17" s="204"/>
      <c r="C17" s="16"/>
      <c r="D17" s="16"/>
      <c r="E17" s="79"/>
      <c r="F17" s="18"/>
      <c r="G17" s="18"/>
      <c r="H17" s="18"/>
      <c r="I17" s="18"/>
      <c r="J17" s="18"/>
      <c r="K17" s="22"/>
      <c r="L17" s="90" t="s">
        <v>78</v>
      </c>
    </row>
    <row r="18" spans="1:12" ht="39">
      <c r="A18" s="172"/>
      <c r="B18" s="204"/>
      <c r="C18" s="193" t="s">
        <v>49</v>
      </c>
      <c r="D18" s="170" t="s">
        <v>42</v>
      </c>
      <c r="E18" s="91" t="s">
        <v>98</v>
      </c>
      <c r="F18" s="8">
        <v>0</v>
      </c>
      <c r="G18" s="8">
        <v>0</v>
      </c>
      <c r="H18" s="8"/>
      <c r="I18" s="8"/>
      <c r="J18" s="8">
        <v>0</v>
      </c>
      <c r="K18" s="13">
        <f>J18/9.6</f>
        <v>0</v>
      </c>
      <c r="L18" s="100" t="s">
        <v>174</v>
      </c>
    </row>
    <row r="19" spans="1:12" ht="25.5">
      <c r="A19" s="172"/>
      <c r="B19" s="204"/>
      <c r="C19" s="194"/>
      <c r="D19" s="171"/>
      <c r="E19" s="91" t="s">
        <v>97</v>
      </c>
      <c r="F19" s="8">
        <v>0</v>
      </c>
      <c r="G19" s="8">
        <v>0</v>
      </c>
      <c r="H19" s="8"/>
      <c r="I19" s="8"/>
      <c r="J19" s="8">
        <f>SUM(F19:I19)</f>
        <v>0</v>
      </c>
      <c r="K19" s="13">
        <f>J19/6.9</f>
        <v>0</v>
      </c>
      <c r="L19" s="100" t="s">
        <v>174</v>
      </c>
    </row>
    <row r="20" spans="1:12" ht="25.5">
      <c r="A20" s="171"/>
      <c r="B20" s="194"/>
      <c r="C20" s="16"/>
      <c r="D20" s="16"/>
      <c r="E20" s="79"/>
      <c r="F20" s="18"/>
      <c r="G20" s="18"/>
      <c r="H20" s="18"/>
      <c r="I20" s="18"/>
      <c r="J20" s="18"/>
      <c r="K20" s="22"/>
      <c r="L20" s="90" t="s">
        <v>175</v>
      </c>
    </row>
    <row r="21" spans="1:12" ht="25.5">
      <c r="A21" s="172">
        <v>4</v>
      </c>
      <c r="B21" s="202" t="s">
        <v>31</v>
      </c>
      <c r="C21" s="48" t="s">
        <v>62</v>
      </c>
      <c r="D21" s="41" t="s">
        <v>24</v>
      </c>
      <c r="E21" s="60"/>
      <c r="F21" s="6" t="s">
        <v>45</v>
      </c>
      <c r="G21" s="6" t="s">
        <v>45</v>
      </c>
      <c r="H21" s="6" t="s">
        <v>45</v>
      </c>
      <c r="I21" s="6" t="s">
        <v>45</v>
      </c>
      <c r="J21" s="6"/>
      <c r="K21" s="46"/>
      <c r="L21" s="47" t="s">
        <v>115</v>
      </c>
    </row>
    <row r="22" spans="1:12" ht="25.5">
      <c r="A22" s="172"/>
      <c r="B22" s="203"/>
      <c r="C22" s="48" t="s">
        <v>50</v>
      </c>
      <c r="D22" s="48" t="s">
        <v>42</v>
      </c>
      <c r="E22" s="60"/>
      <c r="F22" s="6">
        <v>0</v>
      </c>
      <c r="G22" s="6">
        <v>0</v>
      </c>
      <c r="H22" s="45"/>
      <c r="I22" s="6"/>
      <c r="J22" s="7">
        <v>0</v>
      </c>
      <c r="K22" s="46">
        <v>0</v>
      </c>
      <c r="L22" s="47" t="s">
        <v>176</v>
      </c>
    </row>
    <row r="23" spans="1:12" ht="12.75">
      <c r="A23" s="171"/>
      <c r="B23" s="58"/>
      <c r="C23" s="58"/>
      <c r="D23" s="58"/>
      <c r="E23" s="59"/>
      <c r="F23" s="66"/>
      <c r="G23" s="66"/>
      <c r="H23" s="63"/>
      <c r="I23" s="66"/>
      <c r="J23" s="67"/>
      <c r="K23" s="68"/>
      <c r="L23" s="69"/>
    </row>
    <row r="24" spans="1:12" ht="12.75">
      <c r="A24" s="170">
        <v>5</v>
      </c>
      <c r="B24" s="170" t="s">
        <v>33</v>
      </c>
      <c r="C24" s="41" t="s">
        <v>51</v>
      </c>
      <c r="D24" s="41" t="s">
        <v>41</v>
      </c>
      <c r="E24" s="60"/>
      <c r="F24" s="6" t="s">
        <v>177</v>
      </c>
      <c r="G24" s="6" t="s">
        <v>178</v>
      </c>
      <c r="H24" s="45"/>
      <c r="I24" s="6"/>
      <c r="J24" s="7"/>
      <c r="K24" s="46"/>
      <c r="L24" s="47" t="s">
        <v>179</v>
      </c>
    </row>
    <row r="25" spans="1:12" ht="12.75">
      <c r="A25" s="172"/>
      <c r="B25" s="171"/>
      <c r="C25" s="41" t="s">
        <v>52</v>
      </c>
      <c r="D25" s="41" t="s">
        <v>53</v>
      </c>
      <c r="E25" s="60"/>
      <c r="F25" s="6" t="s">
        <v>53</v>
      </c>
      <c r="G25" s="6" t="s">
        <v>53</v>
      </c>
      <c r="H25" s="45"/>
      <c r="I25" s="6"/>
      <c r="J25" s="7"/>
      <c r="K25" s="46"/>
      <c r="L25" s="47"/>
    </row>
    <row r="26" spans="1:12" ht="12.75">
      <c r="A26" s="172"/>
      <c r="B26" s="61"/>
      <c r="C26" s="28"/>
      <c r="D26" s="28"/>
      <c r="E26" s="43"/>
      <c r="F26" s="32"/>
      <c r="G26" s="32"/>
      <c r="H26" s="63"/>
      <c r="I26" s="32"/>
      <c r="J26" s="64"/>
      <c r="K26" s="65"/>
      <c r="L26" s="20" t="s">
        <v>63</v>
      </c>
    </row>
    <row r="27" spans="1:12" ht="25.5">
      <c r="A27" s="171"/>
      <c r="B27" s="49" t="s">
        <v>54</v>
      </c>
      <c r="C27" s="8" t="s">
        <v>66</v>
      </c>
      <c r="D27" s="11"/>
      <c r="E27" s="25"/>
      <c r="F27" s="8">
        <v>0</v>
      </c>
      <c r="G27" s="8">
        <v>1</v>
      </c>
      <c r="H27" s="8"/>
      <c r="I27" s="12"/>
      <c r="J27" s="8">
        <f>SUM(F27:I27)</f>
        <v>1</v>
      </c>
      <c r="K27" s="13">
        <f>J27/2</f>
        <v>0.5</v>
      </c>
      <c r="L27" s="9" t="s">
        <v>185</v>
      </c>
    </row>
    <row r="28" spans="1:12" ht="12.75">
      <c r="A28" s="193">
        <v>6</v>
      </c>
      <c r="B28" s="35"/>
      <c r="C28" s="16"/>
      <c r="D28" s="31"/>
      <c r="E28" s="19"/>
      <c r="F28" s="18">
        <v>1</v>
      </c>
      <c r="G28" s="18">
        <v>0</v>
      </c>
      <c r="H28" s="18">
        <v>0</v>
      </c>
      <c r="I28" s="18">
        <v>1</v>
      </c>
      <c r="J28" s="18"/>
      <c r="K28" s="22"/>
      <c r="L28" s="51"/>
    </row>
    <row r="29" spans="1:12" ht="12.75">
      <c r="A29" s="204"/>
      <c r="B29" s="70" t="s">
        <v>55</v>
      </c>
      <c r="C29" s="8" t="s">
        <v>37</v>
      </c>
      <c r="D29" s="11" t="s">
        <v>67</v>
      </c>
      <c r="E29" s="25"/>
      <c r="F29" s="8">
        <v>0</v>
      </c>
      <c r="G29" s="8">
        <v>0</v>
      </c>
      <c r="H29" s="8"/>
      <c r="I29" s="8"/>
      <c r="J29" s="8">
        <f>SUM(F29:I29)</f>
        <v>0</v>
      </c>
      <c r="K29" s="13">
        <f>J29/9</f>
        <v>0</v>
      </c>
      <c r="L29" s="9" t="s">
        <v>180</v>
      </c>
    </row>
    <row r="30" spans="1:12" ht="12.75">
      <c r="A30" s="194"/>
      <c r="B30" s="42"/>
      <c r="C30" s="50"/>
      <c r="D30" s="29"/>
      <c r="E30" s="34"/>
      <c r="F30" s="24"/>
      <c r="G30" s="24"/>
      <c r="H30" s="32"/>
      <c r="I30" s="32"/>
      <c r="J30" s="24"/>
      <c r="K30" s="33"/>
      <c r="L30" s="36"/>
    </row>
    <row r="31" spans="1:12" ht="25.5">
      <c r="A31" s="193">
        <v>7</v>
      </c>
      <c r="B31" s="103" t="s">
        <v>105</v>
      </c>
      <c r="C31" s="104"/>
      <c r="D31" s="105"/>
      <c r="E31" s="106"/>
      <c r="F31" s="107">
        <v>0</v>
      </c>
      <c r="G31" s="107">
        <v>1</v>
      </c>
      <c r="H31" s="108"/>
      <c r="I31" s="108"/>
      <c r="J31" s="107"/>
      <c r="K31" s="109"/>
      <c r="L31" s="112" t="s">
        <v>181</v>
      </c>
    </row>
    <row r="32" spans="1:12" ht="12.75">
      <c r="A32" s="194"/>
      <c r="B32" s="88"/>
      <c r="C32" s="50"/>
      <c r="D32" s="29"/>
      <c r="E32" s="34"/>
      <c r="F32" s="24"/>
      <c r="G32" s="24"/>
      <c r="H32" s="32"/>
      <c r="I32" s="32"/>
      <c r="J32" s="24"/>
      <c r="K32" s="33"/>
      <c r="L32" s="36"/>
    </row>
    <row r="33" spans="1:12" ht="25.5">
      <c r="A33" s="170">
        <v>8</v>
      </c>
      <c r="B33" s="39" t="s">
        <v>38</v>
      </c>
      <c r="C33" s="8" t="s">
        <v>47</v>
      </c>
      <c r="D33" s="11"/>
      <c r="E33" s="38"/>
      <c r="F33" s="8">
        <v>0</v>
      </c>
      <c r="G33" s="8">
        <v>0</v>
      </c>
      <c r="H33" s="8"/>
      <c r="I33" s="8"/>
      <c r="J33" s="8"/>
      <c r="K33" s="13"/>
      <c r="L33" s="9" t="s">
        <v>182</v>
      </c>
    </row>
    <row r="34" spans="1:12" ht="13.5" thickBot="1">
      <c r="A34" s="171"/>
      <c r="B34" s="80"/>
      <c r="C34" s="81"/>
      <c r="D34" s="82"/>
      <c r="E34" s="83"/>
      <c r="F34" s="81"/>
      <c r="G34" s="81"/>
      <c r="H34" s="81"/>
      <c r="I34" s="81"/>
      <c r="J34" s="81"/>
      <c r="K34" s="84"/>
      <c r="L34" s="85"/>
    </row>
    <row r="35" spans="1:12" ht="13.5" customHeight="1" thickTop="1">
      <c r="A35" s="101"/>
      <c r="F35"/>
      <c r="G35"/>
      <c r="I35"/>
      <c r="J35"/>
      <c r="K35"/>
      <c r="L35"/>
    </row>
    <row r="36" spans="6:12" ht="12">
      <c r="F36"/>
      <c r="G36"/>
      <c r="I36"/>
      <c r="J36"/>
      <c r="K36"/>
      <c r="L36"/>
    </row>
    <row r="37" spans="6:12" ht="12">
      <c r="F37"/>
      <c r="G37"/>
      <c r="I37"/>
      <c r="J37"/>
      <c r="K37"/>
      <c r="L37"/>
    </row>
    <row r="38" spans="6:12" ht="12">
      <c r="F38"/>
      <c r="G38"/>
      <c r="I38"/>
      <c r="J38"/>
      <c r="K38"/>
      <c r="L38"/>
    </row>
  </sheetData>
  <sheetProtection/>
  <mergeCells count="20">
    <mergeCell ref="A28:A30"/>
    <mergeCell ref="A1:L1"/>
    <mergeCell ref="A2:L2"/>
    <mergeCell ref="D3:E3"/>
    <mergeCell ref="F3:I3"/>
    <mergeCell ref="B14:B20"/>
    <mergeCell ref="C14:C16"/>
    <mergeCell ref="E11:E12"/>
    <mergeCell ref="D18:D19"/>
    <mergeCell ref="C18:C19"/>
    <mergeCell ref="A5:A6"/>
    <mergeCell ref="B11:B12"/>
    <mergeCell ref="A7:A13"/>
    <mergeCell ref="A33:A34"/>
    <mergeCell ref="A24:A27"/>
    <mergeCell ref="A21:A23"/>
    <mergeCell ref="B21:B22"/>
    <mergeCell ref="A31:A32"/>
    <mergeCell ref="A14:A20"/>
    <mergeCell ref="B24:B2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Sabah Forestry Department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Daphne Robert</dc:creator>
  <cp:keywords/>
  <dc:description/>
  <cp:lastModifiedBy>USER</cp:lastModifiedBy>
  <cp:lastPrinted>2023-06-12T14:59:20Z</cp:lastPrinted>
  <dcterms:created xsi:type="dcterms:W3CDTF">2010-04-06T01:57:26Z</dcterms:created>
  <dcterms:modified xsi:type="dcterms:W3CDTF">2023-07-31T01:58:13Z</dcterms:modified>
  <cp:category/>
  <cp:version/>
  <cp:contentType/>
  <cp:contentStatus/>
</cp:coreProperties>
</file>